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keuzedeel kvz\"/>
    </mc:Choice>
  </mc:AlternateContent>
  <bookViews>
    <workbookView xWindow="0" yWindow="0" windowWidth="28800" windowHeight="12435" activeTab="3"/>
  </bookViews>
  <sheets>
    <sheet name="criteria" sheetId="1" r:id="rId1"/>
    <sheet name="rubrics" sheetId="2" r:id="rId2"/>
    <sheet name="cesuur" sheetId="3" r:id="rId3"/>
    <sheet name="resultaat" sheetId="5" r:id="rId4"/>
    <sheet name="rapport" sheetId="4" r:id="rId5"/>
  </sheets>
  <definedNames>
    <definedName name="_xlnm.Print_Area" localSheetId="2">cesuur!$A$1:$H$39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3" l="1"/>
  <c r="C10" i="3"/>
  <c r="B11" i="3" s="1"/>
  <c r="B4" i="5" l="1"/>
  <c r="B5" i="5"/>
  <c r="D3" i="4" l="1"/>
  <c r="B3" i="4"/>
  <c r="B22" i="3" l="1"/>
  <c r="C8" i="3"/>
  <c r="B9" i="3" s="1"/>
  <c r="C11" i="3" l="1"/>
  <c r="C4" i="1"/>
  <c r="B4" i="4" s="1"/>
  <c r="C12" i="3" l="1"/>
  <c r="C14" i="3" s="1"/>
  <c r="A4" i="2"/>
  <c r="A5" i="2"/>
  <c r="A6" i="2"/>
  <c r="A7" i="2"/>
  <c r="A8" i="2"/>
  <c r="A9" i="2"/>
  <c r="A10" i="2"/>
  <c r="A11" i="2"/>
  <c r="A12" i="2"/>
  <c r="A13" i="2"/>
  <c r="C16" i="3" l="1"/>
  <c r="C18" i="3" s="1"/>
  <c r="J14" i="1"/>
  <c r="J11" i="1"/>
  <c r="F23" i="3" l="1"/>
  <c r="F22" i="3" s="1"/>
  <c r="F21" i="3" s="1"/>
  <c r="F20" i="3" s="1"/>
  <c r="F19" i="3" s="1"/>
  <c r="F18" i="3" s="1"/>
  <c r="F25" i="3"/>
  <c r="F26" i="3" s="1"/>
  <c r="F27" i="3" s="1"/>
  <c r="F28" i="3" s="1"/>
  <c r="F29" i="3" s="1"/>
  <c r="F30" i="3" s="1"/>
  <c r="F31" i="3" s="1"/>
  <c r="F32" i="3" s="1"/>
  <c r="F33" i="3" s="1"/>
  <c r="F34" i="3" s="1"/>
  <c r="F35" i="3" s="1"/>
  <c r="F36" i="3" s="1"/>
  <c r="F37" i="3" s="1"/>
  <c r="F38" i="3" s="1"/>
  <c r="F39" i="3" s="1"/>
  <c r="F40" i="3" s="1"/>
  <c r="F41" i="3" s="1"/>
  <c r="J15" i="1"/>
  <c r="H16" i="1"/>
  <c r="G16" i="1"/>
  <c r="F17" i="3" l="1"/>
  <c r="F16" i="3" s="1"/>
  <c r="F15" i="3" s="1"/>
  <c r="F14" i="3" s="1"/>
  <c r="F13" i="3" s="1"/>
  <c r="F12" i="3" s="1"/>
  <c r="F11" i="3" s="1"/>
  <c r="F10" i="3" s="1"/>
  <c r="F9" i="3" s="1"/>
  <c r="F8" i="3" s="1"/>
  <c r="F7" i="3" s="1"/>
  <c r="I9" i="1"/>
  <c r="I10" i="1"/>
  <c r="I11" i="1"/>
  <c r="I12" i="1"/>
  <c r="I13" i="1"/>
  <c r="I14" i="1"/>
  <c r="I15" i="1"/>
  <c r="I7" i="1"/>
  <c r="I8" i="1"/>
  <c r="I6" i="1"/>
  <c r="I16" i="1" l="1"/>
  <c r="F16" i="1"/>
  <c r="I17" i="1" l="1"/>
  <c r="J17" i="1"/>
  <c r="F3" i="3" l="1"/>
  <c r="G4" i="3" s="1"/>
  <c r="I18" i="1"/>
  <c r="B12" i="5"/>
  <c r="H4" i="3" l="1"/>
  <c r="B13" i="5"/>
</calcChain>
</file>

<file path=xl/comments1.xml><?xml version="1.0" encoding="utf-8"?>
<comments xmlns="http://schemas.openxmlformats.org/spreadsheetml/2006/main">
  <authors>
    <author>Fokkema, Rinze</author>
  </authors>
  <commentList>
    <comment ref="G5" authorId="0" shapeId="0">
      <text>
        <r>
          <rPr>
            <b/>
            <sz val="9"/>
            <color indexed="81"/>
            <rFont val="Tahoma"/>
            <family val="2"/>
          </rPr>
          <t>diernummer</t>
        </r>
      </text>
    </comment>
    <comment ref="H5" authorId="0" shapeId="0">
      <text>
        <r>
          <rPr>
            <b/>
            <sz val="9"/>
            <color indexed="81"/>
            <rFont val="Tahoma"/>
            <family val="2"/>
          </rPr>
          <t>diernummer</t>
        </r>
      </text>
    </comment>
  </commentList>
</comments>
</file>

<file path=xl/sharedStrings.xml><?xml version="1.0" encoding="utf-8"?>
<sst xmlns="http://schemas.openxmlformats.org/spreadsheetml/2006/main" count="141" uniqueCount="138">
  <si>
    <t>uitvoeren stap 2</t>
  </si>
  <si>
    <t>uitvoeren stap 3</t>
  </si>
  <si>
    <t>vaardigheid</t>
  </si>
  <si>
    <t>toelichting en advies</t>
  </si>
  <si>
    <t>registratie</t>
  </si>
  <si>
    <t xml:space="preserve">houding </t>
  </si>
  <si>
    <t xml:space="preserve">totaal </t>
  </si>
  <si>
    <t>criterium</t>
  </si>
  <si>
    <t>max score</t>
  </si>
  <si>
    <t>nr.</t>
  </si>
  <si>
    <t>uitvoeren stap 1</t>
  </si>
  <si>
    <t xml:space="preserve">uitvoeren stap 4 en 5 </t>
  </si>
  <si>
    <t xml:space="preserve">aangetastte klauw verlaagd en aandoening ontlast. Los hoorn en kloven in balgebied verwijderd </t>
  </si>
  <si>
    <t>hanteren dier</t>
  </si>
  <si>
    <t>persoonlijke veiligheid</t>
  </si>
  <si>
    <t>*</t>
  </si>
  <si>
    <t xml:space="preserve">Naam kandidaat: </t>
  </si>
  <si>
    <t>Resultaat:</t>
  </si>
  <si>
    <t xml:space="preserve">Aanvang: </t>
  </si>
  <si>
    <t>gemiddeld</t>
  </si>
  <si>
    <t>norm voor voldoende</t>
  </si>
  <si>
    <t>Datum:</t>
  </si>
  <si>
    <t>juiste nummer ingevoerd/ geregistreerd en met juiste indicatie</t>
  </si>
  <si>
    <t>LV / LA</t>
  </si>
  <si>
    <r>
      <t>6</t>
    </r>
    <r>
      <rPr>
        <sz val="11"/>
        <color rgb="FFFF0000"/>
        <rFont val="Calibri"/>
        <family val="2"/>
        <scheme val="minor"/>
      </rPr>
      <t xml:space="preserve"> *</t>
    </r>
  </si>
  <si>
    <r>
      <t>9</t>
    </r>
    <r>
      <rPr>
        <sz val="11"/>
        <color rgb="FFFF0000"/>
        <rFont val="Calibri"/>
        <family val="2"/>
        <scheme val="minor"/>
      </rPr>
      <t xml:space="preserve"> *</t>
    </r>
  </si>
  <si>
    <t>juist gebruik rug, benen en armen</t>
  </si>
  <si>
    <t>vakkundig bij hanteren en omgang dieren</t>
  </si>
  <si>
    <t>(binnen)klauw 7,5 cm lang en 0,5 cm dik. Vlak en stabiel met behoud van hoogte in het balgebied</t>
  </si>
  <si>
    <t>Cijfer:</t>
  </si>
  <si>
    <t>zowel lengte dikte, vlakheid als stabiliteit en hoogte zijn correct</t>
  </si>
  <si>
    <t>afwijkend zowel qua lengte en dikte en vlakheid en stabiliteit en hoogte in balgebied</t>
  </si>
  <si>
    <t>lengte en dikte correct, vlakheid redelijk evenals stabiliteit en hoogte in balgebied</t>
  </si>
  <si>
    <t>76% - 100%</t>
  </si>
  <si>
    <t>model correct aangebracht en binnendraagrand behouden</t>
  </si>
  <si>
    <t>model redelijk aangebracht en binnen draagrand redelijk behouden</t>
  </si>
  <si>
    <t xml:space="preserve">model of binnendraagrand redelijk aangebracht </t>
  </si>
  <si>
    <t>zowel model als binnendraagrand onvoldoende aangebracht</t>
  </si>
  <si>
    <t>51%-75%</t>
  </si>
  <si>
    <t>0-25%</t>
  </si>
  <si>
    <t>26%-50</t>
  </si>
  <si>
    <t>aangetastte klauw is enigszins verlaagd of aandoening enigszins ontlast en los hoorn of kloven zijn enigszins verwijderd</t>
  </si>
  <si>
    <t>aangetastte klauw en aandoending optimaal ontlast evenals los hoorn en kloven verwijderd</t>
  </si>
  <si>
    <t>aangetastte klauw en aandoening zijn niet ontlast en los hoorn en kloven zijn niet verwijderd</t>
  </si>
  <si>
    <t>veiligheidsvoorschriften opgevolgd en PBM's op juiste wijze gehanteerd</t>
  </si>
  <si>
    <t xml:space="preserve">zowel veiligheidsvoorschriften als PBM's op juiste wijze opgevolgd en gehanteerd </t>
  </si>
  <si>
    <t xml:space="preserve">zowel veiligheidsvoorschriften als PBM's op redelijk juiste wijze opgevolgd en gehanteerd </t>
  </si>
  <si>
    <t>zowel toelichting / motivatie als advies zijn correct</t>
  </si>
  <si>
    <t>toelichting / motivatie als advies zijn onvoldoende</t>
  </si>
  <si>
    <t>zowel gebruik rug, benen als armen zijn correct</t>
  </si>
  <si>
    <t>zowel gebruik rug, benen als armen zijn redelijk correct</t>
  </si>
  <si>
    <t>gebruik rug of benen of armen redelijk correct</t>
  </si>
  <si>
    <t>zowel gebruik rug, benen als armen zijn onvoldoende</t>
  </si>
  <si>
    <t>zowel hanteren als omgang is correct</t>
  </si>
  <si>
    <t xml:space="preserve">zowel hanteren als omgang is redelijk correct </t>
  </si>
  <si>
    <t>hanteren of omgang is redelijk uitgevoerd</t>
  </si>
  <si>
    <t xml:space="preserve">zowel juiste nummer als registratie en indicatie correct </t>
  </si>
  <si>
    <t>zowel nummer als registratie als indicatie onvolledig of onjuist</t>
  </si>
  <si>
    <t>Indicatoren</t>
  </si>
  <si>
    <t>zowel hanteren en omgang zijn onvoldoende = score 0!</t>
  </si>
  <si>
    <r>
      <t xml:space="preserve">Veiligheidsvoorschriften </t>
    </r>
    <r>
      <rPr>
        <u/>
        <sz val="11"/>
        <color theme="1"/>
        <rFont val="Calibri"/>
        <family val="2"/>
        <scheme val="minor"/>
      </rPr>
      <t>of</t>
    </r>
    <r>
      <rPr>
        <sz val="11"/>
        <color theme="1"/>
        <rFont val="Calibri"/>
        <family val="2"/>
        <scheme val="minor"/>
      </rPr>
      <t xml:space="preserve"> PBM's op onvoldoende wijze opgevolgd of gehanteerd = score 0 !</t>
    </r>
  </si>
  <si>
    <t xml:space="preserve"> % van maximaal te behalen score</t>
  </si>
  <si>
    <t>afwijkend qua lengte of dikte , vlakheid of stabiliteit of hoogte in balgebied</t>
  </si>
  <si>
    <t>zowel lengte hoogte als dikte komt overeen met de binnenklauw</t>
  </si>
  <si>
    <t>lengte, hoogte en dikte komen redelijk overeen met de binnenklauw</t>
  </si>
  <si>
    <t>indien mogelijk (buiten)klauw even lang, even dik en even hoog dan de binnenklauw</t>
  </si>
  <si>
    <t>lengte, hoogte of dikte komt redelijk overeen met de binnenklauw</t>
  </si>
  <si>
    <t>zowel lengte, hoogte als dikte komt niet overeeen met binnenklauw</t>
  </si>
  <si>
    <t>model aangebracht en 2,5 cm van de binnen draagrand intact gelaten</t>
  </si>
  <si>
    <t>aangetastte klauw en aandoening enigszins ontlast en los hoorn en kloven redelijk verwijderd</t>
  </si>
  <si>
    <t>Rubrics van toepassing bij een koe van gemiddeld formaat, niet vergroeide klauwen en onder normale huisvestingsomstandigheden. Bij afwijkingen dient het bekappen daarop te worden aangepast en kan de specialist worden ingeschakeld.</t>
  </si>
  <si>
    <t>Veiligheidsvoorschriften en PBM's op onvoldoende wijze opgevolgd en gehanteerd = score 0 !</t>
  </si>
  <si>
    <t>zowel toelichting / motivatie als advies zijn redelijk correct</t>
  </si>
  <si>
    <r>
      <t xml:space="preserve">toelichting / motivatie </t>
    </r>
    <r>
      <rPr>
        <u/>
        <sz val="11"/>
        <color theme="1"/>
        <rFont val="Calibri"/>
        <family val="2"/>
        <scheme val="minor"/>
      </rPr>
      <t>of</t>
    </r>
    <r>
      <rPr>
        <sz val="11"/>
        <color theme="1"/>
        <rFont val="Calibri"/>
        <family val="2"/>
        <scheme val="minor"/>
      </rPr>
      <t xml:space="preserve"> advies redelijk correct</t>
    </r>
  </si>
  <si>
    <t>zowel juiste nummer en registratie correct en indicatie redelijk omschreven</t>
  </si>
  <si>
    <t>nummer en registratie correct en indicatie onjuist</t>
  </si>
  <si>
    <t>13:30 uur</t>
  </si>
  <si>
    <t>Raadkans</t>
  </si>
  <si>
    <t>Cesuur en puntentelling kennisexamen</t>
  </si>
  <si>
    <t>Punt per vraag</t>
  </si>
  <si>
    <t>10 - 5,5</t>
  </si>
  <si>
    <t>Cesuur en punten telling vaardigheidsexamen</t>
  </si>
  <si>
    <t>Zie beoordelingsformulier inclusief Rubrics</t>
  </si>
  <si>
    <t>Kennisexamen</t>
  </si>
  <si>
    <t>Weging vaardigheid- en kennisexamen</t>
  </si>
  <si>
    <t>Resultaat</t>
  </si>
  <si>
    <t>Kennis percentage</t>
  </si>
  <si>
    <t>mes en tang op juiste wijze gehanteerd. Stappen in juiste volgorde afgewerkt</t>
  </si>
  <si>
    <t>zowel mes als tang op juiste wijze gehanteerd. stappen in juiste volgorde afgewerkt</t>
  </si>
  <si>
    <t>mes of tang op juiste wijze gehanteerd. 1 stap in onjuiste volgorde afgewerkt</t>
  </si>
  <si>
    <t>mes of tang op redelijk juiste wijze gehanteerd. 2 stappen in onjuiste volgorde afgewerkt</t>
  </si>
  <si>
    <t>mes en tang op onjuiste wijze gehanteerd. 3 of meer stappen in onjuiste volgorde afgewerkt</t>
  </si>
  <si>
    <t>toelichting / motivatie op de uitvoering en advies over nazorg aan de boer/opdrachtgever</t>
  </si>
  <si>
    <t>Berekening eindresultaat voor diploma</t>
  </si>
  <si>
    <t>Kennis examen (40%)</t>
  </si>
  <si>
    <t xml:space="preserve">Gegevens kandidaat: </t>
  </si>
  <si>
    <t>Datum</t>
  </si>
  <si>
    <t xml:space="preserve">Tijdstip: </t>
  </si>
  <si>
    <t>Beschrijf of er een resultaat is vastgesteld en zo nee, wat de reden is:</t>
  </si>
  <si>
    <t xml:space="preserve">Student nummer: </t>
  </si>
  <si>
    <t>Beschrijf welke gevolgen dit had voor de voortgang van het examen:</t>
  </si>
  <si>
    <t xml:space="preserve">Handtekening kandidaat: </t>
  </si>
  <si>
    <t>Handtekening beoordelaar:</t>
  </si>
  <si>
    <t xml:space="preserve">Beschrijf de situatie:                                   </t>
  </si>
  <si>
    <t>Rapportage in geval van onregelmatigheid of onvoorziene omstandigheden bij het examen van het keuzedeel klauwverzorgen</t>
  </si>
  <si>
    <t>Student nummer</t>
  </si>
  <si>
    <t xml:space="preserve">Plaats: </t>
  </si>
  <si>
    <t xml:space="preserve">Eindresultaat praktijkexamen van het keuzedeel klauwverzorgen </t>
  </si>
  <si>
    <t>Naam kandidaat</t>
  </si>
  <si>
    <t>Nummer</t>
  </si>
  <si>
    <t>Werkproces, vakkennis/vaardigheid</t>
  </si>
  <si>
    <t>Vaststellen en uitvoeren van de behandeling</t>
  </si>
  <si>
    <t>Verzorgen klauwen</t>
  </si>
  <si>
    <t>D1-K1-W1: Stelt de behandeling vast</t>
  </si>
  <si>
    <t>D1-K1-W2: Voert klauwverzorging uit</t>
  </si>
  <si>
    <t>Kerntaak</t>
  </si>
  <si>
    <t>Beoordeling</t>
  </si>
  <si>
    <t>Eindresultaat</t>
  </si>
  <si>
    <t>Plaats en datum</t>
  </si>
  <si>
    <t>Naam en handtekening beoordelaar</t>
  </si>
  <si>
    <t>Handtekening kandidaat</t>
  </si>
  <si>
    <t>Examenonderdelen</t>
  </si>
  <si>
    <t>Totaal aantal vragen</t>
  </si>
  <si>
    <t>waarvan multiple choice</t>
  </si>
  <si>
    <t>waarvan ja / nee vragen</t>
  </si>
  <si>
    <t>Totaal minus aantal minimaal goed</t>
  </si>
  <si>
    <t>Aantal vragen goed</t>
  </si>
  <si>
    <t>Kennis percentage overige vragen</t>
  </si>
  <si>
    <t>Cesuur</t>
  </si>
  <si>
    <t>Totaal voor berekening kennis %</t>
  </si>
  <si>
    <t>Cijfer</t>
  </si>
  <si>
    <t xml:space="preserve">indien niet aan dit criterium wordt voldaan, wordt in de score kolom een 0 genoteerd met als gevolg "Onvoldoende".  </t>
  </si>
  <si>
    <t>Piet de Pineut</t>
  </si>
  <si>
    <t>norm</t>
  </si>
  <si>
    <t>Praktijkexamen</t>
  </si>
  <si>
    <t>Praktijkexamen (60%)</t>
  </si>
  <si>
    <t>koe nr:</t>
  </si>
  <si>
    <t>RV / 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</si>
</sst>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rgb="FFFF00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9"/>
      <color indexed="81"/>
      <name val="Tahoma"/>
      <family val="2"/>
    </font>
    <font>
      <u/>
      <sz val="11"/>
      <color theme="1"/>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4" tint="0.599963377788628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50">
    <xf numFmtId="0" fontId="0" fillId="0" borderId="0" xfId="0"/>
    <xf numFmtId="0" fontId="0" fillId="0" borderId="0" xfId="0" applyBorder="1"/>
    <xf numFmtId="0" fontId="0" fillId="4" borderId="1" xfId="0" applyFill="1" applyBorder="1" applyAlignment="1">
      <alignment horizontal="center"/>
    </xf>
    <xf numFmtId="0" fontId="0" fillId="4" borderId="3" xfId="0" applyFill="1"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3" fillId="0" borderId="1" xfId="0" applyFont="1" applyBorder="1"/>
    <xf numFmtId="0" fontId="3" fillId="4" borderId="6" xfId="0" applyFont="1" applyFill="1" applyBorder="1" applyAlignment="1">
      <alignment horizontal="center"/>
    </xf>
    <xf numFmtId="0" fontId="4" fillId="0" borderId="0" xfId="0" applyFont="1"/>
    <xf numFmtId="0" fontId="4" fillId="0" borderId="0" xfId="0" applyFont="1" applyBorder="1"/>
    <xf numFmtId="0" fontId="4" fillId="0" borderId="0" xfId="0" applyFont="1" applyFill="1" applyBorder="1"/>
    <xf numFmtId="164" fontId="4" fillId="0" borderId="0" xfId="0" applyNumberFormat="1" applyFont="1" applyFill="1" applyBorder="1" applyAlignment="1">
      <alignment horizontal="center"/>
    </xf>
    <xf numFmtId="0" fontId="0" fillId="4" borderId="8" xfId="0" applyFill="1" applyBorder="1" applyAlignment="1">
      <alignment horizontal="center"/>
    </xf>
    <xf numFmtId="0" fontId="0" fillId="0" borderId="0" xfId="0" applyFill="1" applyBorder="1"/>
    <xf numFmtId="0" fontId="3" fillId="5" borderId="1" xfId="0" applyFont="1" applyFill="1" applyBorder="1" applyAlignment="1" applyProtection="1">
      <alignment horizontal="center"/>
      <protection locked="0"/>
    </xf>
    <xf numFmtId="0" fontId="3" fillId="5" borderId="3"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13" xfId="0" applyBorder="1"/>
    <xf numFmtId="0" fontId="3" fillId="0" borderId="14" xfId="0" applyFont="1" applyBorder="1"/>
    <xf numFmtId="0" fontId="0" fillId="6" borderId="1" xfId="0" applyFill="1" applyBorder="1"/>
    <xf numFmtId="0" fontId="3" fillId="6" borderId="1" xfId="0" applyFont="1" applyFill="1" applyBorder="1"/>
    <xf numFmtId="0" fontId="3" fillId="6" borderId="1" xfId="0" applyFont="1" applyFill="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6" borderId="2" xfId="0" applyFill="1" applyBorder="1" applyAlignment="1"/>
    <xf numFmtId="0" fontId="3" fillId="6" borderId="1" xfId="0" applyFont="1" applyFill="1" applyBorder="1" applyAlignment="1">
      <alignment horizontal="center" vertical="center"/>
    </xf>
    <xf numFmtId="0" fontId="0" fillId="6" borderId="1" xfId="0" applyFill="1" applyBorder="1" applyAlignment="1">
      <alignment horizontal="center" vertical="center"/>
    </xf>
    <xf numFmtId="164" fontId="0" fillId="6" borderId="5" xfId="0" applyNumberFormat="1" applyFont="1" applyFill="1" applyBorder="1" applyAlignment="1">
      <alignment horizontal="center"/>
    </xf>
    <xf numFmtId="0" fontId="0" fillId="6" borderId="2" xfId="0" applyFill="1" applyBorder="1"/>
    <xf numFmtId="164" fontId="0" fillId="6" borderId="1" xfId="0" applyNumberFormat="1" applyFont="1" applyFill="1" applyBorder="1" applyAlignment="1"/>
    <xf numFmtId="0" fontId="2" fillId="6" borderId="1" xfId="0" applyFont="1" applyFill="1" applyBorder="1" applyAlignment="1">
      <alignment horizontal="center"/>
    </xf>
    <xf numFmtId="0" fontId="2" fillId="6" borderId="1" xfId="0" applyFont="1" applyFill="1" applyBorder="1" applyAlignment="1"/>
    <xf numFmtId="0" fontId="0" fillId="6" borderId="1" xfId="0" applyFill="1" applyBorder="1" applyAlignment="1"/>
    <xf numFmtId="0" fontId="1" fillId="6" borderId="5" xfId="0" applyFont="1" applyFill="1" applyBorder="1" applyAlignment="1">
      <alignment horizontal="center"/>
    </xf>
    <xf numFmtId="0" fontId="7" fillId="0" borderId="0" xfId="0" applyFont="1"/>
    <xf numFmtId="0" fontId="8" fillId="0" borderId="0" xfId="0" applyFont="1" applyFill="1" applyBorder="1" applyAlignment="1">
      <alignment horizontal="center"/>
    </xf>
    <xf numFmtId="0" fontId="4" fillId="3" borderId="0" xfId="0" applyFont="1" applyFill="1" applyBorder="1" applyAlignment="1">
      <alignment horizontal="center"/>
    </xf>
    <xf numFmtId="164" fontId="4" fillId="3" borderId="0" xfId="0" applyNumberFormat="1" applyFont="1" applyFill="1" applyBorder="1" applyAlignment="1">
      <alignment horizontal="center"/>
    </xf>
    <xf numFmtId="164" fontId="0" fillId="4" borderId="5" xfId="0" applyNumberFormat="1" applyFill="1" applyBorder="1" applyAlignment="1">
      <alignment horizontal="center"/>
    </xf>
    <xf numFmtId="0" fontId="3" fillId="0" borderId="10" xfId="0" applyFont="1" applyBorder="1" applyAlignment="1">
      <alignment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 xfId="0" applyBorder="1"/>
    <xf numFmtId="0" fontId="0" fillId="0" borderId="10" xfId="0" applyBorder="1"/>
    <xf numFmtId="0" fontId="0" fillId="0" borderId="11" xfId="0" applyBorder="1"/>
    <xf numFmtId="0" fontId="0" fillId="0" borderId="12" xfId="0" applyBorder="1"/>
    <xf numFmtId="0" fontId="0" fillId="0" borderId="14" xfId="0" applyBorder="1"/>
    <xf numFmtId="0" fontId="0" fillId="0" borderId="17" xfId="0" applyBorder="1"/>
    <xf numFmtId="0" fontId="0" fillId="0" borderId="13" xfId="0" applyFill="1" applyBorder="1" applyAlignment="1">
      <alignment horizontal="center"/>
    </xf>
    <xf numFmtId="0" fontId="0" fillId="0" borderId="15" xfId="0" applyFill="1" applyBorder="1" applyAlignment="1">
      <alignment horizontal="center"/>
    </xf>
    <xf numFmtId="9" fontId="0" fillId="0" borderId="1" xfId="0" applyNumberFormat="1" applyBorder="1"/>
    <xf numFmtId="0" fontId="3" fillId="0" borderId="10" xfId="0" applyFont="1" applyBorder="1"/>
    <xf numFmtId="0" fontId="0" fillId="0" borderId="12" xfId="0" applyBorder="1" applyAlignment="1">
      <alignment horizontal="center"/>
    </xf>
    <xf numFmtId="164" fontId="0" fillId="0" borderId="14" xfId="0" applyNumberFormat="1" applyBorder="1" applyAlignment="1">
      <alignment horizontal="center"/>
    </xf>
    <xf numFmtId="0" fontId="0" fillId="0" borderId="15" xfId="0" applyFill="1" applyBorder="1"/>
    <xf numFmtId="0" fontId="0" fillId="0" borderId="16" xfId="0" applyBorder="1"/>
    <xf numFmtId="1" fontId="0" fillId="0" borderId="14" xfId="0" applyNumberFormat="1" applyBorder="1"/>
    <xf numFmtId="0" fontId="0" fillId="0" borderId="15" xfId="0" applyBorder="1"/>
    <xf numFmtId="0" fontId="3" fillId="5" borderId="1" xfId="0" applyFont="1" applyFill="1" applyBorder="1"/>
    <xf numFmtId="0" fontId="1" fillId="6" borderId="1" xfId="0" applyFont="1" applyFill="1" applyBorder="1" applyAlignment="1"/>
    <xf numFmtId="164" fontId="0" fillId="0" borderId="9" xfId="0" applyNumberFormat="1" applyBorder="1" applyAlignment="1">
      <alignment horizontal="center"/>
    </xf>
    <xf numFmtId="164" fontId="0" fillId="0" borderId="6" xfId="0" applyNumberFormat="1" applyFill="1" applyBorder="1" applyAlignment="1" applyProtection="1">
      <alignment horizontal="center"/>
    </xf>
    <xf numFmtId="0" fontId="0" fillId="5" borderId="8" xfId="0" applyFill="1" applyBorder="1" applyAlignment="1" applyProtection="1">
      <alignment horizontal="center"/>
      <protection locked="0"/>
    </xf>
    <xf numFmtId="0" fontId="0" fillId="6" borderId="3" xfId="0" applyFill="1" applyBorder="1" applyAlignment="1">
      <alignment horizontal="right"/>
    </xf>
    <xf numFmtId="164" fontId="0" fillId="6" borderId="3" xfId="0" applyNumberFormat="1" applyFont="1" applyFill="1" applyBorder="1" applyAlignment="1">
      <alignment horizontal="right"/>
    </xf>
    <xf numFmtId="0" fontId="3" fillId="0" borderId="13" xfId="0" applyFont="1" applyBorder="1"/>
    <xf numFmtId="14" fontId="3" fillId="0" borderId="1" xfId="0" applyNumberFormat="1" applyFont="1" applyBorder="1" applyAlignment="1">
      <alignment horizontal="left"/>
    </xf>
    <xf numFmtId="0" fontId="3" fillId="2" borderId="1" xfId="0" applyFont="1" applyFill="1" applyBorder="1" applyAlignment="1" applyProtection="1">
      <alignment horizontal="left"/>
      <protection locked="0"/>
    </xf>
    <xf numFmtId="0" fontId="3" fillId="0" borderId="1" xfId="0" applyFont="1" applyBorder="1" applyAlignment="1">
      <alignment horizontal="left"/>
    </xf>
    <xf numFmtId="0" fontId="3" fillId="0" borderId="0" xfId="0" applyFont="1" applyBorder="1" applyAlignment="1"/>
    <xf numFmtId="0" fontId="0" fillId="0" borderId="1" xfId="0" applyBorder="1" applyAlignment="1">
      <alignment horizontal="center" vertical="center"/>
    </xf>
    <xf numFmtId="0" fontId="0" fillId="0" borderId="2" xfId="0" applyBorder="1"/>
    <xf numFmtId="0" fontId="3" fillId="0" borderId="11" xfId="0" applyFont="1" applyBorder="1"/>
    <xf numFmtId="0" fontId="3" fillId="0" borderId="12" xfId="0" applyFont="1" applyBorder="1"/>
    <xf numFmtId="0" fontId="0" fillId="0" borderId="22"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17" xfId="0" applyBorder="1" applyAlignment="1">
      <alignment horizontal="center"/>
    </xf>
    <xf numFmtId="0" fontId="0" fillId="0" borderId="14" xfId="0" applyFill="1" applyBorder="1"/>
    <xf numFmtId="1" fontId="0" fillId="0" borderId="12" xfId="0" applyNumberFormat="1" applyBorder="1"/>
    <xf numFmtId="2" fontId="0" fillId="0" borderId="17" xfId="0" applyNumberFormat="1" applyBorder="1"/>
    <xf numFmtId="0" fontId="4" fillId="0" borderId="1" xfId="0" applyFont="1" applyFill="1" applyBorder="1"/>
    <xf numFmtId="0" fontId="4" fillId="0" borderId="1" xfId="0" applyFont="1" applyBorder="1"/>
    <xf numFmtId="1" fontId="0" fillId="0" borderId="17" xfId="0" applyNumberFormat="1" applyBorder="1"/>
    <xf numFmtId="164" fontId="0" fillId="0" borderId="1" xfId="0" applyNumberFormat="1" applyFill="1" applyBorder="1" applyAlignment="1">
      <alignment horizontal="center"/>
    </xf>
    <xf numFmtId="164" fontId="0" fillId="0" borderId="16" xfId="0" applyNumberFormat="1"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xf numFmtId="9" fontId="0" fillId="0" borderId="2" xfId="0" applyNumberFormat="1" applyBorder="1"/>
    <xf numFmtId="1" fontId="0" fillId="0" borderId="28" xfId="0" applyNumberFormat="1" applyBorder="1"/>
    <xf numFmtId="0" fontId="0" fillId="0" borderId="16" xfId="0" applyBorder="1" applyAlignment="1">
      <alignment horizontal="right" vertical="center"/>
    </xf>
    <xf numFmtId="0" fontId="0" fillId="0" borderId="6" xfId="0" applyBorder="1" applyAlignment="1">
      <alignment horizontal="left"/>
    </xf>
    <xf numFmtId="0" fontId="0" fillId="0" borderId="8" xfId="0" applyBorder="1" applyAlignment="1">
      <alignment horizontal="left"/>
    </xf>
    <xf numFmtId="0" fontId="3" fillId="0" borderId="35" xfId="0" applyFont="1" applyBorder="1" applyAlignment="1">
      <alignment horizontal="center"/>
    </xf>
    <xf numFmtId="0" fontId="3" fillId="0" borderId="9" xfId="0" applyFont="1" applyBorder="1" applyAlignment="1">
      <alignment horizontal="center"/>
    </xf>
    <xf numFmtId="0" fontId="3" fillId="0" borderId="18" xfId="0" applyFont="1" applyBorder="1" applyAlignment="1">
      <alignment horizontal="center"/>
    </xf>
    <xf numFmtId="164" fontId="7" fillId="0" borderId="16" xfId="0" applyNumberFormat="1" applyFont="1" applyBorder="1"/>
    <xf numFmtId="0" fontId="0" fillId="0" borderId="0" xfId="0" applyFill="1"/>
    <xf numFmtId="0" fontId="0" fillId="4" borderId="13" xfId="0" applyFill="1" applyBorder="1" applyAlignment="1">
      <alignment horizontal="center"/>
    </xf>
    <xf numFmtId="164" fontId="0" fillId="4" borderId="1" xfId="0" applyNumberFormat="1" applyFill="1" applyBorder="1" applyAlignment="1">
      <alignment horizontal="center"/>
    </xf>
    <xf numFmtId="0" fontId="0" fillId="4" borderId="14" xfId="0" applyFill="1" applyBorder="1"/>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22" fontId="0" fillId="5" borderId="3" xfId="0" applyNumberFormat="1" applyFill="1" applyBorder="1" applyAlignment="1" applyProtection="1">
      <alignment horizontal="left"/>
      <protection locked="0"/>
    </xf>
    <xf numFmtId="22" fontId="0" fillId="5" borderId="21" xfId="0" applyNumberFormat="1" applyFill="1" applyBorder="1" applyAlignment="1" applyProtection="1">
      <alignment horizontal="left"/>
      <protection locked="0"/>
    </xf>
    <xf numFmtId="22" fontId="0" fillId="5" borderId="4" xfId="0" applyNumberFormat="1" applyFill="1" applyBorder="1" applyAlignment="1" applyProtection="1">
      <alignment horizontal="left"/>
      <protection locked="0"/>
    </xf>
    <xf numFmtId="14" fontId="0" fillId="5" borderId="3" xfId="0" applyNumberFormat="1" applyFill="1" applyBorder="1" applyAlignment="1" applyProtection="1">
      <alignment horizontal="left"/>
      <protection locked="0"/>
    </xf>
    <xf numFmtId="14" fontId="0" fillId="5" borderId="21" xfId="0" applyNumberFormat="1" applyFill="1" applyBorder="1" applyAlignment="1" applyProtection="1">
      <alignment horizontal="left"/>
      <protection locked="0"/>
    </xf>
    <xf numFmtId="14" fontId="0" fillId="5" borderId="4" xfId="0" applyNumberFormat="1" applyFill="1" applyBorder="1" applyAlignment="1" applyProtection="1">
      <alignment horizontal="left"/>
      <protection locked="0"/>
    </xf>
    <xf numFmtId="0" fontId="3" fillId="6" borderId="3" xfId="0" applyFont="1" applyFill="1" applyBorder="1" applyAlignment="1">
      <alignment horizontal="center"/>
    </xf>
    <xf numFmtId="0" fontId="3" fillId="6" borderId="21" xfId="0" applyFont="1" applyFill="1" applyBorder="1" applyAlignment="1">
      <alignment horizontal="center"/>
    </xf>
    <xf numFmtId="0" fontId="3" fillId="6" borderId="4" xfId="0" applyFont="1" applyFill="1" applyBorder="1" applyAlignment="1">
      <alignment horizontal="center"/>
    </xf>
    <xf numFmtId="0" fontId="0" fillId="6" borderId="3" xfId="0" applyFill="1" applyBorder="1" applyAlignment="1">
      <alignment horizontal="left"/>
    </xf>
    <xf numFmtId="0" fontId="0" fillId="6" borderId="21" xfId="0" applyFill="1" applyBorder="1" applyAlignment="1">
      <alignment horizontal="left"/>
    </xf>
    <xf numFmtId="0" fontId="0" fillId="6" borderId="4" xfId="0" applyFill="1" applyBorder="1" applyAlignment="1">
      <alignment horizontal="left"/>
    </xf>
    <xf numFmtId="0" fontId="0" fillId="6" borderId="3" xfId="0" applyFill="1" applyBorder="1" applyAlignment="1">
      <alignment horizontal="left" wrapText="1"/>
    </xf>
    <xf numFmtId="0" fontId="0" fillId="6" borderId="21" xfId="0" applyFill="1" applyBorder="1" applyAlignment="1">
      <alignment horizontal="left" wrapText="1"/>
    </xf>
    <xf numFmtId="0" fontId="0" fillId="6" borderId="4" xfId="0" applyFill="1" applyBorder="1" applyAlignment="1">
      <alignment horizontal="left" wrapText="1"/>
    </xf>
    <xf numFmtId="0" fontId="0" fillId="6" borderId="3" xfId="0" applyFill="1" applyBorder="1" applyAlignment="1">
      <alignment horizontal="right"/>
    </xf>
    <xf numFmtId="0" fontId="0" fillId="6" borderId="21" xfId="0" applyFill="1" applyBorder="1" applyAlignment="1">
      <alignment horizontal="right"/>
    </xf>
    <xf numFmtId="0" fontId="0" fillId="6" borderId="19" xfId="0" applyFill="1" applyBorder="1" applyAlignment="1">
      <alignment horizontal="right"/>
    </xf>
    <xf numFmtId="0" fontId="0" fillId="6" borderId="4" xfId="0" applyFill="1" applyBorder="1" applyAlignment="1">
      <alignment horizontal="right"/>
    </xf>
    <xf numFmtId="0" fontId="3" fillId="0" borderId="11" xfId="0" applyFont="1" applyBorder="1" applyAlignment="1">
      <alignment horizontal="center"/>
    </xf>
    <xf numFmtId="0" fontId="3" fillId="0" borderId="12" xfId="0" applyFont="1" applyBorder="1" applyAlignment="1">
      <alignment horizontal="center"/>
    </xf>
    <xf numFmtId="0" fontId="0" fillId="0" borderId="35" xfId="0" applyBorder="1" applyAlignment="1">
      <alignment horizontal="center"/>
    </xf>
    <xf numFmtId="0" fontId="0" fillId="0" borderId="18" xfId="0" applyBorder="1" applyAlignment="1">
      <alignment horizontal="center"/>
    </xf>
    <xf numFmtId="0" fontId="0" fillId="0" borderId="20" xfId="0" applyBorder="1" applyAlignment="1">
      <alignment horizontal="left"/>
    </xf>
    <xf numFmtId="0" fontId="0" fillId="0" borderId="31" xfId="0" applyBorder="1" applyAlignment="1">
      <alignment horizontal="left"/>
    </xf>
    <xf numFmtId="0" fontId="3" fillId="0" borderId="10"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3" xfId="0" applyBorder="1" applyAlignment="1">
      <alignment horizontal="center"/>
    </xf>
    <xf numFmtId="0" fontId="0" fillId="0" borderId="24" xfId="0" applyBorder="1" applyAlignment="1">
      <alignment horizontal="center"/>
    </xf>
    <xf numFmtId="0" fontId="3" fillId="0" borderId="1" xfId="0" applyFont="1" applyBorder="1" applyAlignment="1">
      <alignment horizontal="left" vertical="top"/>
    </xf>
    <xf numFmtId="0" fontId="0" fillId="0" borderId="1" xfId="0" applyBorder="1" applyAlignment="1">
      <alignment horizontal="center"/>
    </xf>
    <xf numFmtId="0" fontId="3" fillId="0" borderId="1" xfId="0" applyFont="1" applyBorder="1" applyAlignment="1">
      <alignment horizontal="center" vertical="center" wrapText="1"/>
    </xf>
  </cellXfs>
  <cellStyles count="1">
    <cellStyle name="Standaard"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F33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L20"/>
  <sheetViews>
    <sheetView zoomScaleNormal="100" workbookViewId="0">
      <selection activeCell="M7" sqref="M7"/>
    </sheetView>
  </sheetViews>
  <sheetFormatPr defaultRowHeight="15" x14ac:dyDescent="0.25"/>
  <cols>
    <col min="1" max="1" width="5.85546875" customWidth="1"/>
    <col min="2" max="2" width="21.5703125" customWidth="1"/>
    <col min="3" max="3" width="40.28515625" customWidth="1"/>
    <col min="4" max="4" width="16.5703125" customWidth="1"/>
    <col min="5" max="5" width="30.85546875" customWidth="1"/>
    <col min="6" max="6" width="9.85546875" customWidth="1"/>
    <col min="7" max="7" width="10.28515625" customWidth="1"/>
    <col min="8" max="8" width="10.42578125" customWidth="1"/>
    <col min="9" max="9" width="12.85546875" customWidth="1"/>
    <col min="10" max="10" width="11.140625" customWidth="1"/>
    <col min="11" max="11" width="14.28515625" customWidth="1"/>
  </cols>
  <sheetData>
    <row r="1" spans="1:12" x14ac:dyDescent="0.25">
      <c r="A1" s="1"/>
      <c r="B1" s="1"/>
      <c r="C1" s="1"/>
      <c r="D1" s="1"/>
      <c r="E1" s="1"/>
      <c r="F1" s="1"/>
      <c r="G1" s="1"/>
      <c r="H1" s="1"/>
      <c r="I1" s="1"/>
      <c r="K1" s="1"/>
    </row>
    <row r="2" spans="1:12" x14ac:dyDescent="0.25">
      <c r="A2" s="19"/>
      <c r="B2" s="20" t="s">
        <v>16</v>
      </c>
      <c r="C2" s="62" t="s">
        <v>132</v>
      </c>
      <c r="D2" s="62" t="s">
        <v>99</v>
      </c>
      <c r="E2" s="71">
        <v>123456</v>
      </c>
      <c r="F2" s="19"/>
      <c r="G2" s="20"/>
      <c r="H2" s="108"/>
      <c r="I2" s="109"/>
      <c r="K2" s="1"/>
    </row>
    <row r="3" spans="1:12" x14ac:dyDescent="0.25">
      <c r="A3" s="19"/>
      <c r="B3" s="20" t="s">
        <v>18</v>
      </c>
      <c r="C3" s="110" t="s">
        <v>76</v>
      </c>
      <c r="D3" s="111"/>
      <c r="E3" s="112"/>
      <c r="F3" s="19"/>
      <c r="G3" s="21" t="s">
        <v>23</v>
      </c>
      <c r="H3" s="21" t="s">
        <v>137</v>
      </c>
      <c r="I3" s="19"/>
      <c r="K3" s="1"/>
    </row>
    <row r="4" spans="1:12" ht="15.75" thickBot="1" x14ac:dyDescent="0.3">
      <c r="A4" s="19"/>
      <c r="B4" s="20" t="s">
        <v>21</v>
      </c>
      <c r="C4" s="113">
        <f ca="1">TODAY()</f>
        <v>43120</v>
      </c>
      <c r="D4" s="114"/>
      <c r="E4" s="115"/>
      <c r="F4" s="19"/>
      <c r="G4" s="21" t="s">
        <v>136</v>
      </c>
      <c r="H4" s="21" t="s">
        <v>136</v>
      </c>
      <c r="I4" s="28"/>
      <c r="K4" s="1"/>
    </row>
    <row r="5" spans="1:12" x14ac:dyDescent="0.25">
      <c r="A5" s="21" t="s">
        <v>9</v>
      </c>
      <c r="B5" s="20" t="s">
        <v>7</v>
      </c>
      <c r="C5" s="116" t="s">
        <v>58</v>
      </c>
      <c r="D5" s="117"/>
      <c r="E5" s="118"/>
      <c r="F5" s="25" t="s">
        <v>8</v>
      </c>
      <c r="G5" s="14">
        <v>34</v>
      </c>
      <c r="H5" s="15">
        <v>812</v>
      </c>
      <c r="I5" s="7" t="s">
        <v>19</v>
      </c>
      <c r="J5" s="34"/>
      <c r="K5" s="1"/>
    </row>
    <row r="6" spans="1:12" ht="20.100000000000001" customHeight="1" x14ac:dyDescent="0.25">
      <c r="A6" s="22">
        <v>1</v>
      </c>
      <c r="B6" s="19" t="s">
        <v>10</v>
      </c>
      <c r="C6" s="119" t="s">
        <v>28</v>
      </c>
      <c r="D6" s="120"/>
      <c r="E6" s="121"/>
      <c r="F6" s="26">
        <v>16</v>
      </c>
      <c r="G6" s="16">
        <v>10</v>
      </c>
      <c r="H6" s="16">
        <v>12</v>
      </c>
      <c r="I6" s="4">
        <f>(G6+H6)/2</f>
        <v>11</v>
      </c>
      <c r="J6" s="34"/>
      <c r="K6" s="1"/>
    </row>
    <row r="7" spans="1:12" ht="20.100000000000001" customHeight="1" x14ac:dyDescent="0.25">
      <c r="A7" s="22">
        <v>2</v>
      </c>
      <c r="B7" s="19" t="s">
        <v>0</v>
      </c>
      <c r="C7" s="119" t="s">
        <v>65</v>
      </c>
      <c r="D7" s="120"/>
      <c r="E7" s="121"/>
      <c r="F7" s="26">
        <v>16</v>
      </c>
      <c r="G7" s="16">
        <v>12</v>
      </c>
      <c r="H7" s="16">
        <v>8</v>
      </c>
      <c r="I7" s="4">
        <f t="shared" ref="I7:I15" si="0">(G7+H7)/2</f>
        <v>10</v>
      </c>
      <c r="J7" s="34"/>
      <c r="K7" s="1"/>
    </row>
    <row r="8" spans="1:12" ht="20.100000000000001" customHeight="1" x14ac:dyDescent="0.25">
      <c r="A8" s="22">
        <v>3</v>
      </c>
      <c r="B8" s="19" t="s">
        <v>1</v>
      </c>
      <c r="C8" s="119" t="s">
        <v>68</v>
      </c>
      <c r="D8" s="120"/>
      <c r="E8" s="121"/>
      <c r="F8" s="26">
        <v>16</v>
      </c>
      <c r="G8" s="16">
        <v>8</v>
      </c>
      <c r="H8" s="16">
        <v>6</v>
      </c>
      <c r="I8" s="4">
        <f t="shared" si="0"/>
        <v>7</v>
      </c>
      <c r="J8" s="34"/>
      <c r="K8" s="1"/>
    </row>
    <row r="9" spans="1:12" ht="20.100000000000001" customHeight="1" x14ac:dyDescent="0.25">
      <c r="A9" s="23">
        <v>4</v>
      </c>
      <c r="B9" s="24" t="s">
        <v>11</v>
      </c>
      <c r="C9" s="122" t="s">
        <v>12</v>
      </c>
      <c r="D9" s="123"/>
      <c r="E9" s="124"/>
      <c r="F9" s="26">
        <v>12</v>
      </c>
      <c r="G9" s="16">
        <v>8</v>
      </c>
      <c r="H9" s="16">
        <v>6</v>
      </c>
      <c r="I9" s="4">
        <f t="shared" si="0"/>
        <v>7</v>
      </c>
      <c r="J9" s="34"/>
      <c r="K9" s="13"/>
    </row>
    <row r="10" spans="1:12" ht="20.100000000000001" customHeight="1" x14ac:dyDescent="0.25">
      <c r="A10" s="22">
        <v>5</v>
      </c>
      <c r="B10" s="19" t="s">
        <v>2</v>
      </c>
      <c r="C10" s="119" t="s">
        <v>87</v>
      </c>
      <c r="D10" s="120"/>
      <c r="E10" s="121"/>
      <c r="F10" s="26">
        <v>12</v>
      </c>
      <c r="G10" s="16">
        <v>6</v>
      </c>
      <c r="H10" s="16">
        <v>12</v>
      </c>
      <c r="I10" s="4">
        <f t="shared" si="0"/>
        <v>9</v>
      </c>
      <c r="J10" s="34"/>
      <c r="K10" s="1"/>
    </row>
    <row r="11" spans="1:12" ht="20.100000000000001" customHeight="1" x14ac:dyDescent="0.25">
      <c r="A11" s="22" t="s">
        <v>24</v>
      </c>
      <c r="B11" s="19" t="s">
        <v>14</v>
      </c>
      <c r="C11" s="119" t="s">
        <v>44</v>
      </c>
      <c r="D11" s="120"/>
      <c r="E11" s="121"/>
      <c r="F11" s="26">
        <v>4</v>
      </c>
      <c r="G11" s="16">
        <v>4</v>
      </c>
      <c r="H11" s="16">
        <v>4</v>
      </c>
      <c r="I11" s="4">
        <f t="shared" si="0"/>
        <v>4</v>
      </c>
      <c r="J11" s="8">
        <f>IF(OR(G11=0,H11=0),1,0)</f>
        <v>0</v>
      </c>
      <c r="K11" s="9"/>
    </row>
    <row r="12" spans="1:12" ht="20.100000000000001" customHeight="1" x14ac:dyDescent="0.25">
      <c r="A12" s="22">
        <v>7</v>
      </c>
      <c r="B12" s="19" t="s">
        <v>3</v>
      </c>
      <c r="C12" s="119" t="s">
        <v>92</v>
      </c>
      <c r="D12" s="120"/>
      <c r="E12" s="121"/>
      <c r="F12" s="26">
        <v>8</v>
      </c>
      <c r="G12" s="16">
        <v>6</v>
      </c>
      <c r="H12" s="16">
        <v>6</v>
      </c>
      <c r="I12" s="4">
        <f t="shared" si="0"/>
        <v>6</v>
      </c>
      <c r="J12" s="8"/>
      <c r="K12" s="9"/>
    </row>
    <row r="13" spans="1:12" ht="20.100000000000001" customHeight="1" x14ac:dyDescent="0.25">
      <c r="A13" s="22">
        <v>8</v>
      </c>
      <c r="B13" s="19" t="s">
        <v>5</v>
      </c>
      <c r="C13" s="119" t="s">
        <v>26</v>
      </c>
      <c r="D13" s="120"/>
      <c r="E13" s="121"/>
      <c r="F13" s="26">
        <v>4</v>
      </c>
      <c r="G13" s="16">
        <v>4</v>
      </c>
      <c r="H13" s="16">
        <v>4</v>
      </c>
      <c r="I13" s="4">
        <f t="shared" si="0"/>
        <v>4</v>
      </c>
      <c r="J13" s="8"/>
      <c r="K13" s="9"/>
    </row>
    <row r="14" spans="1:12" ht="20.100000000000001" customHeight="1" x14ac:dyDescent="0.25">
      <c r="A14" s="22" t="s">
        <v>25</v>
      </c>
      <c r="B14" s="19" t="s">
        <v>13</v>
      </c>
      <c r="C14" s="119" t="s">
        <v>27</v>
      </c>
      <c r="D14" s="120"/>
      <c r="E14" s="121"/>
      <c r="F14" s="26">
        <v>4</v>
      </c>
      <c r="G14" s="16">
        <v>2</v>
      </c>
      <c r="H14" s="16">
        <v>3</v>
      </c>
      <c r="I14" s="4">
        <f t="shared" si="0"/>
        <v>2.5</v>
      </c>
      <c r="J14" s="9">
        <f>IF(OR(G14=0,H14=0),1,0)</f>
        <v>0</v>
      </c>
      <c r="K14" s="9"/>
      <c r="L14" s="1"/>
    </row>
    <row r="15" spans="1:12" ht="20.100000000000001" customHeight="1" thickBot="1" x14ac:dyDescent="0.3">
      <c r="A15" s="22">
        <v>10</v>
      </c>
      <c r="B15" s="19" t="s">
        <v>4</v>
      </c>
      <c r="C15" s="119" t="s">
        <v>22</v>
      </c>
      <c r="D15" s="120"/>
      <c r="E15" s="121"/>
      <c r="F15" s="26">
        <v>8</v>
      </c>
      <c r="G15" s="16">
        <v>8</v>
      </c>
      <c r="H15" s="16">
        <v>6</v>
      </c>
      <c r="I15" s="12">
        <f t="shared" si="0"/>
        <v>7</v>
      </c>
      <c r="J15" s="9">
        <f>SUM(J11:J14)</f>
        <v>0</v>
      </c>
      <c r="K15" s="9"/>
      <c r="L15" s="1"/>
    </row>
    <row r="16" spans="1:12" ht="15.75" thickBot="1" x14ac:dyDescent="0.3">
      <c r="A16" s="19"/>
      <c r="B16" s="19"/>
      <c r="C16" s="125" t="s">
        <v>6</v>
      </c>
      <c r="D16" s="126"/>
      <c r="E16" s="128"/>
      <c r="F16" s="26">
        <f>SUM(F6:F15)</f>
        <v>100</v>
      </c>
      <c r="G16" s="2">
        <f>SUM(G6:G15)</f>
        <v>68</v>
      </c>
      <c r="H16" s="3">
        <f>SUM(H6:H15)</f>
        <v>67</v>
      </c>
      <c r="I16" s="5">
        <f>SUM(I6:I15)</f>
        <v>67.5</v>
      </c>
      <c r="J16" s="10"/>
      <c r="K16" s="36"/>
      <c r="L16" s="1"/>
    </row>
    <row r="17" spans="1:12" ht="15.75" thickBot="1" x14ac:dyDescent="0.3">
      <c r="A17" s="19"/>
      <c r="B17" s="19"/>
      <c r="C17" s="125" t="s">
        <v>20</v>
      </c>
      <c r="D17" s="126"/>
      <c r="E17" s="127"/>
      <c r="F17" s="27">
        <v>5.55</v>
      </c>
      <c r="G17" s="29"/>
      <c r="H17" s="68" t="s">
        <v>29</v>
      </c>
      <c r="I17" s="38">
        <f>(I16/10)</f>
        <v>6.75</v>
      </c>
      <c r="J17" s="11">
        <f>(($I$16/100)*10)</f>
        <v>6.75</v>
      </c>
      <c r="K17" s="37"/>
      <c r="L17" s="1"/>
    </row>
    <row r="18" spans="1:12" ht="15.75" thickBot="1" x14ac:dyDescent="0.3">
      <c r="A18" s="30" t="s">
        <v>15</v>
      </c>
      <c r="B18" s="63" t="s">
        <v>131</v>
      </c>
      <c r="C18" s="31"/>
      <c r="D18" s="31"/>
      <c r="E18" s="32"/>
      <c r="F18" s="19"/>
      <c r="G18" s="19"/>
      <c r="H18" s="67" t="s">
        <v>17</v>
      </c>
      <c r="I18" s="33" t="str">
        <f>IF(COUNTBLANK(G6:H15)=0,IF(AND($I$17&gt;=$F$17,J15=0),"Voldoende","Onvoldoende"))</f>
        <v>Voldoende</v>
      </c>
      <c r="J18" s="35"/>
      <c r="K18" s="1"/>
      <c r="L18" s="1"/>
    </row>
    <row r="19" spans="1:12" x14ac:dyDescent="0.25">
      <c r="J19" s="1"/>
      <c r="K19" s="1"/>
      <c r="L19" s="1"/>
    </row>
    <row r="20" spans="1:12" x14ac:dyDescent="0.25">
      <c r="J20" s="1"/>
      <c r="K20" s="1"/>
      <c r="L20" s="1"/>
    </row>
  </sheetData>
  <sheetProtection algorithmName="SHA-512" hashValue="iLqVuxu2bBHdQ5B7ZNb08Mav0ktpIEPjctWW/siRFnSxart/r2cTsK5LTkTJ+wWOdPLmjq3sp96/DLWyhsP4Kw==" saltValue="t6H+uu9gOBqmEXzAZtBncg==" spinCount="100000" sheet="1" objects="1" scenarios="1"/>
  <mergeCells count="16">
    <mergeCell ref="C17:E17"/>
    <mergeCell ref="C12:E12"/>
    <mergeCell ref="C13:E13"/>
    <mergeCell ref="C14:E14"/>
    <mergeCell ref="C15:E15"/>
    <mergeCell ref="C16:E16"/>
    <mergeCell ref="C7:E7"/>
    <mergeCell ref="C8:E8"/>
    <mergeCell ref="C9:E9"/>
    <mergeCell ref="C10:E10"/>
    <mergeCell ref="C11:E11"/>
    <mergeCell ref="H2:I2"/>
    <mergeCell ref="C3:E3"/>
    <mergeCell ref="C4:E4"/>
    <mergeCell ref="C5:E5"/>
    <mergeCell ref="C6:E6"/>
  </mergeCells>
  <conditionalFormatting sqref="G11">
    <cfRule type="cellIs" dxfId="3" priority="4" operator="equal">
      <formula>0</formula>
    </cfRule>
  </conditionalFormatting>
  <conditionalFormatting sqref="H11">
    <cfRule type="cellIs" dxfId="2" priority="3" operator="equal">
      <formula>0</formula>
    </cfRule>
  </conditionalFormatting>
  <conditionalFormatting sqref="G14">
    <cfRule type="cellIs" dxfId="1" priority="2" operator="equal">
      <formula>0</formula>
    </cfRule>
  </conditionalFormatting>
  <conditionalFormatting sqref="H14">
    <cfRule type="cellIs" dxfId="0" priority="1" operator="equal">
      <formula>0</formula>
    </cfRule>
  </conditionalFormatting>
  <dataValidations xWindow="1014" yWindow="240" count="2">
    <dataValidation type="whole" operator="lessThanOrEqual" allowBlank="1" showInputMessage="1" showErrorMessage="1" error="max. score bereikt" sqref="G6:G15">
      <formula1>F6</formula1>
    </dataValidation>
    <dataValidation type="whole" operator="lessThanOrEqual" allowBlank="1" showInputMessage="1" showErrorMessage="1" error="max. score bereikt" sqref="H6:H15">
      <formula1>F6</formula1>
    </dataValidation>
  </dataValidations>
  <pageMargins left="0.7" right="0.7" top="0.75" bottom="0.75" header="0.3" footer="0.3"/>
  <pageSetup paperSize="9" scale="73"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E13"/>
  <sheetViews>
    <sheetView workbookViewId="0">
      <selection activeCell="B8" sqref="B8"/>
    </sheetView>
  </sheetViews>
  <sheetFormatPr defaultRowHeight="15" x14ac:dyDescent="0.25"/>
  <cols>
    <col min="1" max="1" width="87.140625" customWidth="1"/>
    <col min="2" max="5" width="40.7109375" customWidth="1"/>
  </cols>
  <sheetData>
    <row r="1" spans="1:5" ht="15.75" thickBot="1" x14ac:dyDescent="0.3"/>
    <row r="2" spans="1:5" ht="42" customHeight="1" x14ac:dyDescent="0.25">
      <c r="A2" s="39" t="s">
        <v>70</v>
      </c>
      <c r="B2" s="129" t="s">
        <v>61</v>
      </c>
      <c r="C2" s="129"/>
      <c r="D2" s="129"/>
      <c r="E2" s="130"/>
    </row>
    <row r="3" spans="1:5" x14ac:dyDescent="0.25">
      <c r="A3" s="69" t="s">
        <v>58</v>
      </c>
      <c r="B3" s="6" t="s">
        <v>33</v>
      </c>
      <c r="C3" s="6" t="s">
        <v>38</v>
      </c>
      <c r="D3" s="6" t="s">
        <v>40</v>
      </c>
      <c r="E3" s="18" t="s">
        <v>39</v>
      </c>
    </row>
    <row r="4" spans="1:5" ht="45" x14ac:dyDescent="0.25">
      <c r="A4" s="42" t="str">
        <f>criteria!C6</f>
        <v>(binnen)klauw 7,5 cm lang en 0,5 cm dik. Vlak en stabiel met behoud van hoogte in het balgebied</v>
      </c>
      <c r="B4" s="40" t="s">
        <v>30</v>
      </c>
      <c r="C4" s="40" t="s">
        <v>32</v>
      </c>
      <c r="D4" s="40" t="s">
        <v>62</v>
      </c>
      <c r="E4" s="41" t="s">
        <v>31</v>
      </c>
    </row>
    <row r="5" spans="1:5" ht="30" x14ac:dyDescent="0.25">
      <c r="A5" s="42" t="str">
        <f>criteria!C7</f>
        <v>indien mogelijk (buiten)klauw even lang, even dik en even hoog dan de binnenklauw</v>
      </c>
      <c r="B5" s="40" t="s">
        <v>63</v>
      </c>
      <c r="C5" s="40" t="s">
        <v>64</v>
      </c>
      <c r="D5" s="40" t="s">
        <v>66</v>
      </c>
      <c r="E5" s="41" t="s">
        <v>67</v>
      </c>
    </row>
    <row r="6" spans="1:5" ht="30" x14ac:dyDescent="0.25">
      <c r="A6" s="42" t="str">
        <f>criteria!C8</f>
        <v>model aangebracht en 2,5 cm van de binnen draagrand intact gelaten</v>
      </c>
      <c r="B6" s="40" t="s">
        <v>34</v>
      </c>
      <c r="C6" s="40" t="s">
        <v>35</v>
      </c>
      <c r="D6" s="40" t="s">
        <v>36</v>
      </c>
      <c r="E6" s="41" t="s">
        <v>37</v>
      </c>
    </row>
    <row r="7" spans="1:5" ht="45" x14ac:dyDescent="0.25">
      <c r="A7" s="42" t="str">
        <f>criteria!C9</f>
        <v xml:space="preserve">aangetastte klauw verlaagd en aandoening ontlast. Los hoorn en kloven in balgebied verwijderd </v>
      </c>
      <c r="B7" s="40" t="s">
        <v>42</v>
      </c>
      <c r="C7" s="40" t="s">
        <v>69</v>
      </c>
      <c r="D7" s="40" t="s">
        <v>41</v>
      </c>
      <c r="E7" s="41" t="s">
        <v>43</v>
      </c>
    </row>
    <row r="8" spans="1:5" ht="45" x14ac:dyDescent="0.25">
      <c r="A8" s="42" t="str">
        <f>criteria!C10</f>
        <v>mes en tang op juiste wijze gehanteerd. Stappen in juiste volgorde afgewerkt</v>
      </c>
      <c r="B8" s="40" t="s">
        <v>88</v>
      </c>
      <c r="C8" s="40" t="s">
        <v>89</v>
      </c>
      <c r="D8" s="40" t="s">
        <v>90</v>
      </c>
      <c r="E8" s="41" t="s">
        <v>91</v>
      </c>
    </row>
    <row r="9" spans="1:5" ht="45" x14ac:dyDescent="0.25">
      <c r="A9" s="42" t="str">
        <f>criteria!C11</f>
        <v>veiligheidsvoorschriften opgevolgd en PBM's op juiste wijze gehanteerd</v>
      </c>
      <c r="B9" s="40" t="s">
        <v>45</v>
      </c>
      <c r="C9" s="40" t="s">
        <v>46</v>
      </c>
      <c r="D9" s="40" t="s">
        <v>60</v>
      </c>
      <c r="E9" s="41" t="s">
        <v>71</v>
      </c>
    </row>
    <row r="10" spans="1:5" ht="30" x14ac:dyDescent="0.25">
      <c r="A10" s="42" t="str">
        <f>criteria!C12</f>
        <v>toelichting / motivatie op de uitvoering en advies over nazorg aan de boer/opdrachtgever</v>
      </c>
      <c r="B10" s="40" t="s">
        <v>47</v>
      </c>
      <c r="C10" s="40" t="s">
        <v>72</v>
      </c>
      <c r="D10" s="40" t="s">
        <v>73</v>
      </c>
      <c r="E10" s="41" t="s">
        <v>48</v>
      </c>
    </row>
    <row r="11" spans="1:5" ht="30" x14ac:dyDescent="0.25">
      <c r="A11" s="42" t="str">
        <f>criteria!C13</f>
        <v>juist gebruik rug, benen en armen</v>
      </c>
      <c r="B11" s="40" t="s">
        <v>49</v>
      </c>
      <c r="C11" s="40" t="s">
        <v>50</v>
      </c>
      <c r="D11" s="40" t="s">
        <v>51</v>
      </c>
      <c r="E11" s="41" t="s">
        <v>52</v>
      </c>
    </row>
    <row r="12" spans="1:5" ht="30" x14ac:dyDescent="0.25">
      <c r="A12" s="42" t="str">
        <f>criteria!C14</f>
        <v>vakkundig bij hanteren en omgang dieren</v>
      </c>
      <c r="B12" s="40" t="s">
        <v>53</v>
      </c>
      <c r="C12" s="40" t="s">
        <v>54</v>
      </c>
      <c r="D12" s="40" t="s">
        <v>55</v>
      </c>
      <c r="E12" s="41" t="s">
        <v>59</v>
      </c>
    </row>
    <row r="13" spans="1:5" ht="30.75" thickBot="1" x14ac:dyDescent="0.3">
      <c r="A13" s="43" t="str">
        <f>criteria!C15</f>
        <v>juiste nummer ingevoerd/ geregistreerd en met juiste indicatie</v>
      </c>
      <c r="B13" s="44" t="s">
        <v>56</v>
      </c>
      <c r="C13" s="44" t="s">
        <v>74</v>
      </c>
      <c r="D13" s="44" t="s">
        <v>75</v>
      </c>
      <c r="E13" s="45" t="s">
        <v>57</v>
      </c>
    </row>
  </sheetData>
  <sheetProtection algorithmName="SHA-512" hashValue="oD9lGgJfT4Idjw5srEGhb6MXABJOD1UeygjIHYuksntHGvzI3LZq42mlLNqbxEOn1WqrFkXkOZpBrG65PNzepQ==" saltValue="m+l1iktQZFC6jmaLz+G0ig==" spinCount="100000" sheet="1" objects="1" scenarios="1"/>
  <mergeCells count="1">
    <mergeCell ref="B2:E2"/>
  </mergeCells>
  <pageMargins left="0.7" right="0.7" top="0.75" bottom="0.75" header="0.3" footer="0.3"/>
  <pageSetup paperSize="9" scale="35" fitToHeight="0"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1"/>
  <sheetViews>
    <sheetView zoomScaleNormal="100" workbookViewId="0">
      <selection activeCell="H10" sqref="H10"/>
    </sheetView>
  </sheetViews>
  <sheetFormatPr defaultRowHeight="15" x14ac:dyDescent="0.25"/>
  <cols>
    <col min="1" max="1" width="31.85546875" customWidth="1"/>
    <col min="2" max="2" width="11.5703125" customWidth="1"/>
    <col min="3" max="3" width="9.5703125" bestFit="1" customWidth="1"/>
    <col min="4" max="4" width="14.7109375" customWidth="1"/>
    <col min="5" max="5" width="35.5703125" customWidth="1"/>
    <col min="6" max="6" width="7.28515625" customWidth="1"/>
    <col min="7" max="7" width="7" customWidth="1"/>
    <col min="8" max="8" width="16.42578125" customWidth="1"/>
    <col min="9" max="9" width="10.5703125" customWidth="1"/>
  </cols>
  <sheetData>
    <row r="1" spans="1:8" ht="15.75" thickBot="1" x14ac:dyDescent="0.3"/>
    <row r="2" spans="1:8" ht="15.75" thickBot="1" x14ac:dyDescent="0.3">
      <c r="A2" s="135" t="s">
        <v>81</v>
      </c>
      <c r="B2" s="129"/>
      <c r="C2" s="130"/>
      <c r="D2" s="1"/>
      <c r="E2" s="100" t="s">
        <v>93</v>
      </c>
      <c r="F2" s="101"/>
      <c r="G2" s="101"/>
      <c r="H2" s="102"/>
    </row>
    <row r="3" spans="1:8" ht="15.75" thickBot="1" x14ac:dyDescent="0.3">
      <c r="A3" s="136" t="s">
        <v>82</v>
      </c>
      <c r="B3" s="137"/>
      <c r="C3" s="138"/>
      <c r="D3" s="1"/>
      <c r="E3" s="98" t="s">
        <v>135</v>
      </c>
      <c r="F3" s="65">
        <f>criteria!I17</f>
        <v>6.75</v>
      </c>
      <c r="G3" s="131" t="s">
        <v>85</v>
      </c>
      <c r="H3" s="132"/>
    </row>
    <row r="4" spans="1:8" ht="15.75" thickBot="1" x14ac:dyDescent="0.3">
      <c r="E4" s="99" t="s">
        <v>94</v>
      </c>
      <c r="F4" s="66">
        <v>8.1</v>
      </c>
      <c r="G4" s="64">
        <f>(F3*B21)+(B22*F4)</f>
        <v>7.29</v>
      </c>
      <c r="H4" s="33" t="str">
        <f>IF(OR(F3&lt;C21,OR(F4&lt;C22,OR(criteria!I18="Onvoldoende"))),"Onvoldoende",IF(G4&lt;=7.9,"Voldoende","Goed"))</f>
        <v>Voldoende</v>
      </c>
    </row>
    <row r="5" spans="1:8" ht="15.75" thickBot="1" x14ac:dyDescent="0.3">
      <c r="A5" s="135" t="s">
        <v>78</v>
      </c>
      <c r="B5" s="129"/>
      <c r="C5" s="130"/>
      <c r="D5" s="1"/>
    </row>
    <row r="6" spans="1:8" ht="15.75" thickBot="1" x14ac:dyDescent="0.3">
      <c r="A6" s="17" t="s">
        <v>122</v>
      </c>
      <c r="B6" s="46"/>
      <c r="C6" s="50">
        <v>50</v>
      </c>
      <c r="D6" s="1"/>
      <c r="E6" s="92" t="s">
        <v>126</v>
      </c>
      <c r="F6" s="93" t="s">
        <v>130</v>
      </c>
      <c r="G6" s="94"/>
    </row>
    <row r="7" spans="1:8" x14ac:dyDescent="0.25">
      <c r="A7" s="17" t="s">
        <v>123</v>
      </c>
      <c r="B7" s="46"/>
      <c r="C7" s="50">
        <v>32</v>
      </c>
      <c r="D7" s="1"/>
      <c r="E7" s="52">
        <v>16</v>
      </c>
      <c r="F7" s="90">
        <f t="shared" ref="F7:F22" si="0">F8-$C$18</f>
        <v>1.0263157894736823</v>
      </c>
      <c r="G7" s="50"/>
    </row>
    <row r="8" spans="1:8" x14ac:dyDescent="0.25">
      <c r="A8" s="17" t="s">
        <v>77</v>
      </c>
      <c r="B8" s="54">
        <v>0.25</v>
      </c>
      <c r="C8" s="50">
        <f>B8*C7</f>
        <v>8</v>
      </c>
      <c r="D8" s="1"/>
      <c r="E8" s="52">
        <v>17</v>
      </c>
      <c r="F8" s="90">
        <f t="shared" si="0"/>
        <v>1.2894736842105246</v>
      </c>
      <c r="G8" s="50"/>
      <c r="H8" s="104"/>
    </row>
    <row r="9" spans="1:8" x14ac:dyDescent="0.25">
      <c r="A9" s="17" t="s">
        <v>124</v>
      </c>
      <c r="B9" s="87">
        <f>C7-C8</f>
        <v>24</v>
      </c>
      <c r="C9" s="50">
        <v>8</v>
      </c>
      <c r="D9" s="1"/>
      <c r="E9" s="52">
        <v>18</v>
      </c>
      <c r="F9" s="90">
        <f t="shared" si="0"/>
        <v>1.5526315789473668</v>
      </c>
      <c r="G9" s="50"/>
    </row>
    <row r="10" spans="1:8" x14ac:dyDescent="0.25">
      <c r="A10" s="17" t="s">
        <v>77</v>
      </c>
      <c r="B10" s="54">
        <v>0.5</v>
      </c>
      <c r="C10" s="50">
        <f>B10*C9</f>
        <v>4</v>
      </c>
      <c r="D10" s="1"/>
      <c r="E10" s="52">
        <v>19</v>
      </c>
      <c r="F10" s="90">
        <f t="shared" si="0"/>
        <v>1.8157894736842091</v>
      </c>
      <c r="G10" s="50"/>
    </row>
    <row r="11" spans="1:8" x14ac:dyDescent="0.25">
      <c r="A11" s="17" t="s">
        <v>129</v>
      </c>
      <c r="B11" s="88">
        <f>C9-C10</f>
        <v>4</v>
      </c>
      <c r="C11" s="50">
        <f>B9+B11</f>
        <v>28</v>
      </c>
      <c r="D11" s="1"/>
      <c r="E11" s="52">
        <v>20</v>
      </c>
      <c r="F11" s="90">
        <f t="shared" si="0"/>
        <v>2.0789473684210513</v>
      </c>
      <c r="G11" s="84"/>
    </row>
    <row r="12" spans="1:8" x14ac:dyDescent="0.25">
      <c r="A12" s="17" t="s">
        <v>86</v>
      </c>
      <c r="B12" s="54">
        <v>0.55000000000000004</v>
      </c>
      <c r="C12" s="60">
        <f>C11*B12</f>
        <v>15.400000000000002</v>
      </c>
      <c r="E12" s="52">
        <v>21</v>
      </c>
      <c r="F12" s="90">
        <f t="shared" si="0"/>
        <v>2.3421052631578934</v>
      </c>
      <c r="G12" s="50"/>
    </row>
    <row r="13" spans="1:8" x14ac:dyDescent="0.25">
      <c r="A13" s="79" t="s">
        <v>127</v>
      </c>
      <c r="B13" s="95">
        <v>0.55000000000000004</v>
      </c>
      <c r="C13" s="96">
        <f>(C6-C7-C9)*B13</f>
        <v>5.5</v>
      </c>
      <c r="E13" s="52">
        <v>22</v>
      </c>
      <c r="F13" s="90">
        <f t="shared" si="0"/>
        <v>2.6052631578947354</v>
      </c>
      <c r="G13" s="50"/>
    </row>
    <row r="14" spans="1:8" ht="15.75" thickBot="1" x14ac:dyDescent="0.3">
      <c r="A14" s="61"/>
      <c r="B14" s="97" t="s">
        <v>128</v>
      </c>
      <c r="C14" s="89">
        <f>C12+C13+C8+C10</f>
        <v>32.900000000000006</v>
      </c>
      <c r="E14" s="52">
        <v>23</v>
      </c>
      <c r="F14" s="90">
        <f t="shared" si="0"/>
        <v>2.8684210526315774</v>
      </c>
      <c r="G14" s="50"/>
    </row>
    <row r="15" spans="1:8" ht="15.75" thickBot="1" x14ac:dyDescent="0.3">
      <c r="A15" s="1"/>
      <c r="B15" s="1"/>
      <c r="C15" s="1"/>
      <c r="E15" s="52">
        <v>24</v>
      </c>
      <c r="F15" s="90">
        <f t="shared" si="0"/>
        <v>3.1315789473684195</v>
      </c>
      <c r="G15" s="50"/>
    </row>
    <row r="16" spans="1:8" x14ac:dyDescent="0.25">
      <c r="A16" s="133" t="s">
        <v>125</v>
      </c>
      <c r="B16" s="134"/>
      <c r="C16" s="85">
        <f>C6-C14</f>
        <v>17.099999999999994</v>
      </c>
      <c r="E16" s="52">
        <v>25</v>
      </c>
      <c r="F16" s="90">
        <f t="shared" si="0"/>
        <v>3.3947368421052615</v>
      </c>
      <c r="G16" s="50"/>
    </row>
    <row r="17" spans="1:7" x14ac:dyDescent="0.25">
      <c r="A17" s="17" t="s">
        <v>80</v>
      </c>
      <c r="B17" s="46"/>
      <c r="C17" s="50">
        <v>4.5</v>
      </c>
      <c r="E17" s="52">
        <v>26</v>
      </c>
      <c r="F17" s="90">
        <f t="shared" si="0"/>
        <v>3.6578947368421035</v>
      </c>
      <c r="G17" s="50"/>
    </row>
    <row r="18" spans="1:7" ht="15.75" thickBot="1" x14ac:dyDescent="0.3">
      <c r="A18" s="61" t="s">
        <v>79</v>
      </c>
      <c r="B18" s="59"/>
      <c r="C18" s="86">
        <f>C17/C16</f>
        <v>0.2631578947368422</v>
      </c>
      <c r="E18" s="52">
        <v>27</v>
      </c>
      <c r="F18" s="90">
        <f t="shared" si="0"/>
        <v>3.9210526315789456</v>
      </c>
      <c r="G18" s="50"/>
    </row>
    <row r="19" spans="1:7" ht="15.75" thickBot="1" x14ac:dyDescent="0.3">
      <c r="A19" s="1"/>
      <c r="B19" s="1"/>
      <c r="C19" s="1"/>
      <c r="E19" s="52">
        <v>28</v>
      </c>
      <c r="F19" s="90">
        <f t="shared" si="0"/>
        <v>4.1842105263157876</v>
      </c>
      <c r="G19" s="50"/>
    </row>
    <row r="20" spans="1:7" x14ac:dyDescent="0.25">
      <c r="A20" s="55" t="s">
        <v>84</v>
      </c>
      <c r="B20" s="48"/>
      <c r="C20" s="56" t="s">
        <v>133</v>
      </c>
      <c r="E20" s="52">
        <v>29</v>
      </c>
      <c r="F20" s="90">
        <f t="shared" si="0"/>
        <v>4.4473684210526301</v>
      </c>
      <c r="G20" s="50"/>
    </row>
    <row r="21" spans="1:7" x14ac:dyDescent="0.25">
      <c r="A21" s="17" t="s">
        <v>134</v>
      </c>
      <c r="B21" s="54">
        <v>0.6</v>
      </c>
      <c r="C21" s="57">
        <v>5.6</v>
      </c>
      <c r="E21" s="52">
        <v>30</v>
      </c>
      <c r="F21" s="90">
        <f t="shared" si="0"/>
        <v>4.7105263157894726</v>
      </c>
      <c r="G21" s="50"/>
    </row>
    <row r="22" spans="1:7" x14ac:dyDescent="0.25">
      <c r="A22" s="17" t="s">
        <v>83</v>
      </c>
      <c r="B22" s="54">
        <f>100%-B21</f>
        <v>0.4</v>
      </c>
      <c r="C22" s="57">
        <v>5.5</v>
      </c>
      <c r="E22" s="52">
        <v>31</v>
      </c>
      <c r="F22" s="90">
        <f t="shared" si="0"/>
        <v>4.973684210526315</v>
      </c>
      <c r="G22" s="50"/>
    </row>
    <row r="23" spans="1:7" ht="15.75" thickBot="1" x14ac:dyDescent="0.3">
      <c r="A23" s="58"/>
      <c r="B23" s="103"/>
      <c r="C23" s="83"/>
      <c r="E23" s="52">
        <v>32</v>
      </c>
      <c r="F23" s="90">
        <f>F24-$C$18</f>
        <v>5.2368421052631575</v>
      </c>
      <c r="G23" s="50"/>
    </row>
    <row r="24" spans="1:7" x14ac:dyDescent="0.25">
      <c r="E24" s="105">
        <v>33</v>
      </c>
      <c r="F24" s="106">
        <v>5.5</v>
      </c>
      <c r="G24" s="107"/>
    </row>
    <row r="25" spans="1:7" x14ac:dyDescent="0.25">
      <c r="E25" s="52">
        <v>34</v>
      </c>
      <c r="F25" s="90">
        <f t="shared" ref="F25:F41" si="1">F24 + $C$18</f>
        <v>5.7631578947368425</v>
      </c>
      <c r="G25" s="50"/>
    </row>
    <row r="26" spans="1:7" x14ac:dyDescent="0.25">
      <c r="E26" s="52">
        <v>35</v>
      </c>
      <c r="F26" s="90">
        <f t="shared" si="1"/>
        <v>6.026315789473685</v>
      </c>
      <c r="G26" s="84"/>
    </row>
    <row r="27" spans="1:7" x14ac:dyDescent="0.25">
      <c r="E27" s="52">
        <v>36</v>
      </c>
      <c r="F27" s="90">
        <f t="shared" si="1"/>
        <v>6.2894736842105274</v>
      </c>
      <c r="G27" s="50"/>
    </row>
    <row r="28" spans="1:7" x14ac:dyDescent="0.25">
      <c r="E28" s="52">
        <v>37</v>
      </c>
      <c r="F28" s="90">
        <f t="shared" si="1"/>
        <v>6.5526315789473699</v>
      </c>
      <c r="G28" s="50"/>
    </row>
    <row r="29" spans="1:7" x14ac:dyDescent="0.25">
      <c r="E29" s="52">
        <v>38</v>
      </c>
      <c r="F29" s="90">
        <f t="shared" si="1"/>
        <v>6.8157894736842124</v>
      </c>
      <c r="G29" s="50"/>
    </row>
    <row r="30" spans="1:7" x14ac:dyDescent="0.25">
      <c r="E30" s="52">
        <v>39</v>
      </c>
      <c r="F30" s="90">
        <f t="shared" si="1"/>
        <v>7.0789473684210549</v>
      </c>
      <c r="G30" s="50"/>
    </row>
    <row r="31" spans="1:7" x14ac:dyDescent="0.25">
      <c r="E31" s="52">
        <v>40</v>
      </c>
      <c r="F31" s="90">
        <f t="shared" si="1"/>
        <v>7.3421052631578974</v>
      </c>
      <c r="G31" s="50"/>
    </row>
    <row r="32" spans="1:7" x14ac:dyDescent="0.25">
      <c r="E32" s="52">
        <v>41</v>
      </c>
      <c r="F32" s="90">
        <f t="shared" si="1"/>
        <v>7.6052631578947398</v>
      </c>
      <c r="G32" s="50"/>
    </row>
    <row r="33" spans="5:7" x14ac:dyDescent="0.25">
      <c r="E33" s="52">
        <v>42</v>
      </c>
      <c r="F33" s="90">
        <f t="shared" si="1"/>
        <v>7.8684210526315823</v>
      </c>
      <c r="G33" s="50"/>
    </row>
    <row r="34" spans="5:7" x14ac:dyDescent="0.25">
      <c r="E34" s="52">
        <v>43</v>
      </c>
      <c r="F34" s="90">
        <f t="shared" si="1"/>
        <v>8.1315789473684248</v>
      </c>
      <c r="G34" s="50"/>
    </row>
    <row r="35" spans="5:7" x14ac:dyDescent="0.25">
      <c r="E35" s="52">
        <v>44</v>
      </c>
      <c r="F35" s="90">
        <f t="shared" si="1"/>
        <v>8.3947368421052673</v>
      </c>
      <c r="G35" s="50"/>
    </row>
    <row r="36" spans="5:7" x14ac:dyDescent="0.25">
      <c r="E36" s="52">
        <v>45</v>
      </c>
      <c r="F36" s="90">
        <f t="shared" si="1"/>
        <v>8.6578947368421098</v>
      </c>
      <c r="G36" s="50"/>
    </row>
    <row r="37" spans="5:7" x14ac:dyDescent="0.25">
      <c r="E37" s="52">
        <v>46</v>
      </c>
      <c r="F37" s="90">
        <f t="shared" si="1"/>
        <v>8.9210526315789522</v>
      </c>
      <c r="G37" s="50"/>
    </row>
    <row r="38" spans="5:7" x14ac:dyDescent="0.25">
      <c r="E38" s="52">
        <v>47</v>
      </c>
      <c r="F38" s="90">
        <f t="shared" si="1"/>
        <v>9.1842105263157947</v>
      </c>
      <c r="G38" s="50"/>
    </row>
    <row r="39" spans="5:7" x14ac:dyDescent="0.25">
      <c r="E39" s="52">
        <v>48</v>
      </c>
      <c r="F39" s="90">
        <f t="shared" si="1"/>
        <v>9.4473684210526372</v>
      </c>
      <c r="G39" s="50"/>
    </row>
    <row r="40" spans="5:7" x14ac:dyDescent="0.25">
      <c r="E40" s="52">
        <v>49</v>
      </c>
      <c r="F40" s="90">
        <f t="shared" si="1"/>
        <v>9.7105263157894797</v>
      </c>
      <c r="G40" s="50"/>
    </row>
    <row r="41" spans="5:7" ht="15.75" thickBot="1" x14ac:dyDescent="0.3">
      <c r="E41" s="53">
        <v>50</v>
      </c>
      <c r="F41" s="91">
        <f t="shared" si="1"/>
        <v>9.9736842105263221</v>
      </c>
      <c r="G41" s="51"/>
    </row>
  </sheetData>
  <sheetProtection algorithmName="SHA-512" hashValue="3TZO+O1sovVyNf88vlvxBCsCF2zHdBHNcJuJrCEVBejoYx5EY/o7g9uDXpStHswwmRZt1xX0VYLesQ9FpC9ipQ==" saltValue="WJquOJjGfRaI7ymjTGakQA==" spinCount="100000" sheet="1" objects="1" scenarios="1"/>
  <mergeCells count="5">
    <mergeCell ref="G3:H3"/>
    <mergeCell ref="A16:B16"/>
    <mergeCell ref="A5:C5"/>
    <mergeCell ref="A2:C2"/>
    <mergeCell ref="A3:C3"/>
  </mergeCells>
  <pageMargins left="0.7" right="0.7" top="0.75" bottom="0.75" header="0.3" footer="0.3"/>
  <pageSetup paperSize="9" scale="74"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C17"/>
  <sheetViews>
    <sheetView tabSelected="1" workbookViewId="0">
      <selection activeCell="B13" sqref="B13:C13"/>
    </sheetView>
  </sheetViews>
  <sheetFormatPr defaultRowHeight="15" x14ac:dyDescent="0.25"/>
  <cols>
    <col min="1" max="1" width="41.140625" customWidth="1"/>
    <col min="2" max="2" width="28.28515625" customWidth="1"/>
    <col min="3" max="3" width="34.5703125" customWidth="1"/>
  </cols>
  <sheetData>
    <row r="1" spans="1:3" ht="15.75" thickBot="1" x14ac:dyDescent="0.3"/>
    <row r="2" spans="1:3" x14ac:dyDescent="0.25">
      <c r="A2" s="135" t="s">
        <v>107</v>
      </c>
      <c r="B2" s="129"/>
      <c r="C2" s="130"/>
    </row>
    <row r="3" spans="1:3" ht="15.75" thickBot="1" x14ac:dyDescent="0.3">
      <c r="A3" s="79"/>
      <c r="B3" s="75"/>
      <c r="C3" s="80"/>
    </row>
    <row r="4" spans="1:3" ht="35.1" customHeight="1" x14ac:dyDescent="0.25">
      <c r="A4" s="47" t="s">
        <v>108</v>
      </c>
      <c r="B4" s="141" t="str">
        <f>criteria!C2</f>
        <v>Piet de Pineut</v>
      </c>
      <c r="C4" s="142"/>
    </row>
    <row r="5" spans="1:3" ht="35.1" customHeight="1" thickBot="1" x14ac:dyDescent="0.3">
      <c r="A5" s="61" t="s">
        <v>109</v>
      </c>
      <c r="B5" s="143">
        <f>criteria!E2</f>
        <v>123456</v>
      </c>
      <c r="C5" s="144"/>
    </row>
    <row r="6" spans="1:3" ht="15.75" thickBot="1" x14ac:dyDescent="0.3">
      <c r="A6" s="81"/>
      <c r="B6" s="78"/>
      <c r="C6" s="82"/>
    </row>
    <row r="7" spans="1:3" x14ac:dyDescent="0.25">
      <c r="A7" s="55" t="s">
        <v>121</v>
      </c>
      <c r="B7" s="76" t="s">
        <v>115</v>
      </c>
      <c r="C7" s="77" t="s">
        <v>110</v>
      </c>
    </row>
    <row r="8" spans="1:3" x14ac:dyDescent="0.25">
      <c r="A8" s="17"/>
      <c r="B8" s="46"/>
      <c r="C8" s="50"/>
    </row>
    <row r="9" spans="1:3" x14ac:dyDescent="0.25">
      <c r="A9" s="17" t="s">
        <v>111</v>
      </c>
      <c r="B9" s="46" t="s">
        <v>112</v>
      </c>
      <c r="C9" s="50" t="s">
        <v>113</v>
      </c>
    </row>
    <row r="10" spans="1:3" ht="15.75" thickBot="1" x14ac:dyDescent="0.3">
      <c r="A10" s="61"/>
      <c r="B10" s="59"/>
      <c r="C10" s="51" t="s">
        <v>114</v>
      </c>
    </row>
    <row r="11" spans="1:3" ht="15.75" thickBot="1" x14ac:dyDescent="0.3">
      <c r="A11" s="81"/>
      <c r="B11" s="78"/>
      <c r="C11" s="82"/>
    </row>
    <row r="12" spans="1:3" ht="30" customHeight="1" x14ac:dyDescent="0.25">
      <c r="A12" s="47" t="s">
        <v>116</v>
      </c>
      <c r="B12" s="145">
        <f>criteria!I17</f>
        <v>6.75</v>
      </c>
      <c r="C12" s="146"/>
    </row>
    <row r="13" spans="1:3" ht="30" customHeight="1" thickBot="1" x14ac:dyDescent="0.3">
      <c r="A13" s="61" t="s">
        <v>117</v>
      </c>
      <c r="B13" s="139" t="str">
        <f>criteria!I18</f>
        <v>Voldoende</v>
      </c>
      <c r="C13" s="140"/>
    </row>
    <row r="14" spans="1:3" ht="15.75" thickBot="1" x14ac:dyDescent="0.3">
      <c r="A14" s="81"/>
      <c r="B14" s="78"/>
      <c r="C14" s="82"/>
    </row>
    <row r="15" spans="1:3" ht="30" customHeight="1" x14ac:dyDescent="0.25">
      <c r="A15" s="47" t="s">
        <v>118</v>
      </c>
      <c r="B15" s="48"/>
      <c r="C15" s="49"/>
    </row>
    <row r="16" spans="1:3" ht="35.1" customHeight="1" x14ac:dyDescent="0.25">
      <c r="A16" s="17" t="s">
        <v>119</v>
      </c>
      <c r="B16" s="46"/>
      <c r="C16" s="50"/>
    </row>
    <row r="17" spans="1:3" ht="35.1" customHeight="1" thickBot="1" x14ac:dyDescent="0.3">
      <c r="A17" s="61" t="s">
        <v>120</v>
      </c>
      <c r="B17" s="139"/>
      <c r="C17" s="140"/>
    </row>
  </sheetData>
  <sheetProtection algorithmName="SHA-512" hashValue="Tn+w3+V6RIYwJ+qDSv6UlV/Og9OuWrlvOMIQhIVHv+wv6VYxeJFKGMgjdS+hGHhk6cASADA4qVvUjGCDbY+fVQ==" saltValue="0lkpwLqV2z01DK10QhkkQg==" spinCount="100000" sheet="1" objects="1" scenarios="1"/>
  <mergeCells count="6">
    <mergeCell ref="B17:C17"/>
    <mergeCell ref="A2:C2"/>
    <mergeCell ref="B4:C4"/>
    <mergeCell ref="B5:C5"/>
    <mergeCell ref="B12:C12"/>
    <mergeCell ref="B13:C13"/>
  </mergeCells>
  <pageMargins left="0.7" right="0.7" top="0.75" bottom="0.75" header="0.3" footer="0.3"/>
  <pageSetup paperSize="9" scale="84" fitToHeight="0"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K29"/>
  <sheetViews>
    <sheetView workbookViewId="0">
      <selection activeCell="A6" sqref="A6:D12"/>
    </sheetView>
  </sheetViews>
  <sheetFormatPr defaultRowHeight="15" x14ac:dyDescent="0.25"/>
  <cols>
    <col min="1" max="1" width="26.85546875" style="1" customWidth="1"/>
    <col min="2" max="2" width="36.42578125" style="1" customWidth="1"/>
    <col min="3" max="3" width="15.85546875" style="1" customWidth="1"/>
    <col min="4" max="4" width="14.5703125" style="1" customWidth="1"/>
    <col min="5" max="16384" width="9.140625" style="1"/>
  </cols>
  <sheetData>
    <row r="1" spans="1:11" ht="15" customHeight="1" x14ac:dyDescent="0.25">
      <c r="A1" s="149" t="s">
        <v>104</v>
      </c>
      <c r="B1" s="149"/>
      <c r="C1" s="149"/>
      <c r="D1" s="149"/>
      <c r="E1" s="73"/>
      <c r="F1" s="73"/>
      <c r="G1" s="73"/>
      <c r="H1" s="73"/>
      <c r="I1" s="73"/>
      <c r="J1" s="73"/>
      <c r="K1" s="73"/>
    </row>
    <row r="2" spans="1:11" x14ac:dyDescent="0.25">
      <c r="A2" s="149"/>
      <c r="B2" s="149"/>
      <c r="C2" s="149"/>
      <c r="D2" s="149"/>
    </row>
    <row r="3" spans="1:11" x14ac:dyDescent="0.25">
      <c r="A3" s="6" t="s">
        <v>95</v>
      </c>
      <c r="B3" s="6" t="str">
        <f>criteria!C2</f>
        <v>Piet de Pineut</v>
      </c>
      <c r="C3" s="72" t="s">
        <v>105</v>
      </c>
      <c r="D3" s="74">
        <f>criteria!E2</f>
        <v>123456</v>
      </c>
    </row>
    <row r="4" spans="1:11" x14ac:dyDescent="0.25">
      <c r="A4" s="6" t="s">
        <v>96</v>
      </c>
      <c r="B4" s="70">
        <f ca="1">criteria!C4</f>
        <v>43120</v>
      </c>
      <c r="C4" s="6" t="s">
        <v>97</v>
      </c>
      <c r="D4" s="46"/>
    </row>
    <row r="5" spans="1:11" x14ac:dyDescent="0.25">
      <c r="A5" s="6"/>
      <c r="B5" s="70"/>
      <c r="C5" s="6"/>
      <c r="D5" s="46"/>
    </row>
    <row r="6" spans="1:11" x14ac:dyDescent="0.25">
      <c r="A6" s="147" t="s">
        <v>103</v>
      </c>
      <c r="B6" s="147"/>
      <c r="C6" s="147"/>
      <c r="D6" s="147"/>
    </row>
    <row r="7" spans="1:11" x14ac:dyDescent="0.25">
      <c r="A7" s="147"/>
      <c r="B7" s="147"/>
      <c r="C7" s="147"/>
      <c r="D7" s="147"/>
    </row>
    <row r="8" spans="1:11" x14ac:dyDescent="0.25">
      <c r="A8" s="147"/>
      <c r="B8" s="147"/>
      <c r="C8" s="147"/>
      <c r="D8" s="147"/>
    </row>
    <row r="9" spans="1:11" x14ac:dyDescent="0.25">
      <c r="A9" s="147"/>
      <c r="B9" s="147"/>
      <c r="C9" s="147"/>
      <c r="D9" s="147"/>
    </row>
    <row r="10" spans="1:11" x14ac:dyDescent="0.25">
      <c r="A10" s="147"/>
      <c r="B10" s="147"/>
      <c r="C10" s="147"/>
      <c r="D10" s="147"/>
    </row>
    <row r="11" spans="1:11" x14ac:dyDescent="0.25">
      <c r="A11" s="147"/>
      <c r="B11" s="147"/>
      <c r="C11" s="147"/>
      <c r="D11" s="147"/>
    </row>
    <row r="12" spans="1:11" ht="68.25" customHeight="1" x14ac:dyDescent="0.25">
      <c r="A12" s="147"/>
      <c r="B12" s="147"/>
      <c r="C12" s="147"/>
      <c r="D12" s="147"/>
    </row>
    <row r="13" spans="1:11" x14ac:dyDescent="0.25">
      <c r="A13" s="147" t="s">
        <v>100</v>
      </c>
      <c r="B13" s="147"/>
      <c r="C13" s="147"/>
      <c r="D13" s="147"/>
    </row>
    <row r="14" spans="1:11" x14ac:dyDescent="0.25">
      <c r="A14" s="147"/>
      <c r="B14" s="147"/>
      <c r="C14" s="147"/>
      <c r="D14" s="147"/>
    </row>
    <row r="15" spans="1:11" x14ac:dyDescent="0.25">
      <c r="A15" s="147"/>
      <c r="B15" s="147"/>
      <c r="C15" s="147"/>
      <c r="D15" s="147"/>
    </row>
    <row r="16" spans="1:11" x14ac:dyDescent="0.25">
      <c r="A16" s="147"/>
      <c r="B16" s="147"/>
      <c r="C16" s="147"/>
      <c r="D16" s="147"/>
    </row>
    <row r="17" spans="1:4" x14ac:dyDescent="0.25">
      <c r="A17" s="147"/>
      <c r="B17" s="147"/>
      <c r="C17" s="147"/>
      <c r="D17" s="147"/>
    </row>
    <row r="18" spans="1:4" x14ac:dyDescent="0.25">
      <c r="A18" s="147"/>
      <c r="B18" s="147"/>
      <c r="C18" s="147"/>
      <c r="D18" s="147"/>
    </row>
    <row r="19" spans="1:4" ht="62.25" customHeight="1" x14ac:dyDescent="0.25">
      <c r="A19" s="147"/>
      <c r="B19" s="147"/>
      <c r="C19" s="147"/>
      <c r="D19" s="147"/>
    </row>
    <row r="20" spans="1:4" x14ac:dyDescent="0.25">
      <c r="A20" s="147" t="s">
        <v>98</v>
      </c>
      <c r="B20" s="147"/>
      <c r="C20" s="147"/>
      <c r="D20" s="147"/>
    </row>
    <row r="21" spans="1:4" x14ac:dyDescent="0.25">
      <c r="A21" s="147"/>
      <c r="B21" s="147"/>
      <c r="C21" s="147"/>
      <c r="D21" s="147"/>
    </row>
    <row r="22" spans="1:4" x14ac:dyDescent="0.25">
      <c r="A22" s="147"/>
      <c r="B22" s="147"/>
      <c r="C22" s="147"/>
      <c r="D22" s="147"/>
    </row>
    <row r="23" spans="1:4" x14ac:dyDescent="0.25">
      <c r="A23" s="147"/>
      <c r="B23" s="147"/>
      <c r="C23" s="147"/>
      <c r="D23" s="147"/>
    </row>
    <row r="24" spans="1:4" x14ac:dyDescent="0.25">
      <c r="A24" s="147"/>
      <c r="B24" s="147"/>
      <c r="C24" s="147"/>
      <c r="D24" s="147"/>
    </row>
    <row r="25" spans="1:4" x14ac:dyDescent="0.25">
      <c r="A25" s="147"/>
      <c r="B25" s="147"/>
      <c r="C25" s="147"/>
      <c r="D25" s="147"/>
    </row>
    <row r="26" spans="1:4" x14ac:dyDescent="0.25">
      <c r="A26" s="147"/>
      <c r="B26" s="147"/>
      <c r="C26" s="147"/>
      <c r="D26" s="147"/>
    </row>
    <row r="27" spans="1:4" ht="35.1" customHeight="1" x14ac:dyDescent="0.25">
      <c r="A27" s="6" t="s">
        <v>106</v>
      </c>
      <c r="B27" s="148"/>
      <c r="C27" s="148"/>
      <c r="D27" s="148"/>
    </row>
    <row r="28" spans="1:4" ht="35.1" customHeight="1" x14ac:dyDescent="0.25">
      <c r="A28" s="6" t="s">
        <v>101</v>
      </c>
      <c r="B28" s="148"/>
      <c r="C28" s="148"/>
      <c r="D28" s="148"/>
    </row>
    <row r="29" spans="1:4" ht="35.1" customHeight="1" x14ac:dyDescent="0.25">
      <c r="A29" s="6" t="s">
        <v>102</v>
      </c>
      <c r="B29" s="148"/>
      <c r="C29" s="148"/>
      <c r="D29" s="148"/>
    </row>
  </sheetData>
  <sheetProtection algorithmName="SHA-512" hashValue="TjfUEMrcYx0GyMVSHwJGx1wGt85FeQRV5bocwN6HBQB70Hnvqcbvefc3wo327TcrwtsnOrLWIjLRr+hy1oV15w==" saltValue="xlk8KsV4T4YH3haDC4xdIA==" spinCount="100000" sheet="1" objects="1" scenarios="1"/>
  <mergeCells count="7">
    <mergeCell ref="A20:D26"/>
    <mergeCell ref="B27:D27"/>
    <mergeCell ref="B28:D28"/>
    <mergeCell ref="B29:D29"/>
    <mergeCell ref="A1:D2"/>
    <mergeCell ref="A6:D12"/>
    <mergeCell ref="A13:D19"/>
  </mergeCells>
  <pageMargins left="0.7" right="0.7" top="0.75" bottom="0.75" header="0.3" footer="0.3"/>
  <pageSetup paperSize="9" scale="94"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criteria</vt:lpstr>
      <vt:lpstr>rubrics</vt:lpstr>
      <vt:lpstr>cesuur</vt:lpstr>
      <vt:lpstr>resultaat</vt:lpstr>
      <vt:lpstr>rapport</vt:lpstr>
      <vt:lpstr>cesuur!Afdrukbereik</vt:lpstr>
    </vt:vector>
  </TitlesOfParts>
  <Company>IT-Workz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Fokkema, Rinze</dc:creator>
  <cp:lastModifiedBy>Fokkema's</cp:lastModifiedBy>
  <dcterms:created xsi:type="dcterms:W3CDTF">2017-05-30T15:36:14Z</dcterms:created>
  <dcterms:modified xsi:type="dcterms:W3CDTF">2018-01-19T23:28:57Z</dcterms:modified>
</cp:coreProperties>
</file>